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CD275457-3278-9F4C-9F22-FA066C93A4B9}" xr6:coauthVersionLast="47" xr6:coauthVersionMax="47" xr10:uidLastSave="{00000000-0000-0000-0000-000000000000}"/>
  <bookViews>
    <workbookView xWindow="0" yWindow="500" windowWidth="28800" windowHeight="15800" firstSheet="62" activeTab="76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9.5.2022" sheetId="81" r:id="rId72"/>
    <sheet name="9.12.2022" sheetId="82" r:id="rId73"/>
    <sheet name="9.19.2022" sheetId="83" r:id="rId74"/>
    <sheet name="9.26.2022" sheetId="84" r:id="rId75"/>
    <sheet name="10.3.2022" sheetId="85" r:id="rId76"/>
    <sheet name="PlayersAgents" sheetId="46" r:id="rId77"/>
    <sheet name="Red Data Dump" sheetId="34" r:id="rId78"/>
    <sheet name="bets_9.20" sheetId="28" state="hidden" r:id="rId79"/>
  </sheets>
  <definedNames>
    <definedName name="_xlnm._FilterDatabase" localSheetId="63" hidden="1">'7.11.2022'!$B$4:$F$23</definedName>
    <definedName name="_xlnm._FilterDatabase" localSheetId="76" hidden="1">PlayersAgents!$BR$5:$CA$64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J11" i="46" l="1"/>
  <c r="CJ10" i="46"/>
  <c r="CJ9" i="46"/>
  <c r="CJ8" i="46"/>
  <c r="BR21" i="46"/>
  <c r="BR23" i="46"/>
  <c r="BR38" i="46"/>
  <c r="BR40" i="46"/>
  <c r="BR29" i="46"/>
  <c r="BR53" i="46"/>
  <c r="BR55" i="46"/>
  <c r="BR58" i="46"/>
  <c r="BR61" i="46"/>
  <c r="BR31" i="46"/>
  <c r="BR52" i="46"/>
  <c r="BR44" i="46"/>
  <c r="BR43" i="46"/>
  <c r="BR64" i="46"/>
  <c r="BR63" i="46"/>
  <c r="BR54" i="46"/>
  <c r="BR45" i="46"/>
  <c r="BR51" i="46"/>
  <c r="BR25" i="46"/>
  <c r="BR62" i="46"/>
  <c r="BR48" i="46"/>
  <c r="BR59" i="46"/>
  <c r="BR57" i="46"/>
  <c r="BR60" i="46"/>
  <c r="BR34" i="46"/>
  <c r="BR47" i="46"/>
  <c r="BR50" i="46"/>
  <c r="BR41" i="46"/>
  <c r="BR39" i="46"/>
  <c r="BR49" i="46"/>
  <c r="BR42" i="46"/>
  <c r="BR46" i="46"/>
  <c r="BR14" i="46"/>
  <c r="BR56" i="46"/>
  <c r="BR30" i="46"/>
  <c r="BR35" i="46"/>
  <c r="BR36" i="46"/>
  <c r="BR33" i="46"/>
  <c r="BR37" i="46"/>
  <c r="BR26" i="46"/>
  <c r="BR17" i="46"/>
  <c r="BR27" i="46"/>
  <c r="BR12" i="46"/>
  <c r="BR19" i="46"/>
  <c r="BR15" i="46"/>
  <c r="BR18" i="46"/>
  <c r="BR28" i="46"/>
  <c r="BR24" i="46"/>
  <c r="BR20" i="46"/>
  <c r="BR11" i="46"/>
  <c r="BR13" i="46"/>
  <c r="BR32" i="46"/>
  <c r="BR16" i="46"/>
  <c r="BR22" i="46"/>
  <c r="BR7" i="46"/>
  <c r="BR10" i="46"/>
  <c r="BR9" i="46"/>
  <c r="BR6" i="46"/>
  <c r="BR8" i="46"/>
  <c r="U27" i="85"/>
  <c r="U26" i="85"/>
  <c r="U25" i="85"/>
  <c r="G43" i="84"/>
  <c r="G45" i="84"/>
  <c r="R48" i="83"/>
  <c r="R47" i="83"/>
  <c r="O49" i="83"/>
  <c r="O48" i="83"/>
  <c r="O47" i="83"/>
  <c r="N44" i="83"/>
  <c r="N43" i="83"/>
  <c r="N42" i="83"/>
  <c r="G40" i="83"/>
  <c r="W10" i="83"/>
  <c r="W9" i="83"/>
  <c r="T4" i="81"/>
  <c r="N23" i="80"/>
  <c r="Q19" i="80"/>
  <c r="Q20" i="80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D6" i="46" s="1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<sst xmlns="http://schemas.openxmlformats.org/spreadsheetml/2006/main" count="10111" uniqueCount="550">
  <si>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</si>
  <si>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</si>
  <si>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</si>
  <si>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</si>
  <si>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</si>
  <si>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</si>
  <si>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</si>
  <si>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</si>
  <si>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</si>
  <si>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</si>
  <si>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</si>
  <si>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</si>
  <si>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</si>
  <si>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</si>
  <si>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</si>
  <si>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</si>
  <si>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</si>
  <si>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</si>
  <si>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</si>
  <si>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</si>
  <si>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</si>
  <si>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</si>
  <si>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</si>
  <si>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</si>
  <si>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</si>
  <si>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</si>
  <si>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</si>
  <si>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</si>
  <si>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</si>
  <si>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</si>
  <si>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</si>
  <si>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</si>
  <si>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</si>
  <si>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</si>
  <si>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</si>
  <si>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</si>
  <si>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</si>
  <si>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</si>
  <si>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</si>
  <si>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</si>
  <si>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</si>
  <si>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</si>
  <si>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</si>
  <si>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</si>
  <si>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</si>
  <si>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</si>
  <si>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</si>
  <si>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</si>
  <si>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</si>
  <si>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</si>
  <si>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</si>
  <si>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</si>
  <si>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</si>
  <si>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</si>
  <si>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</si>
  <si>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</si>
  <si>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</si>
  <si>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</si>
  <si>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</si>
  <si>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</si>
  <si>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</si>
  <si>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</si>
  <si>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</si>
  <si>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</si>
  <si>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</si>
  <si>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</si>
  <si>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</si>
  <si>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</si>
  <si>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</si>
  <si>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</si>
  <si>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</si>
  <si>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</si>
  <si>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</si>
  <si>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</si>
  <si>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</si>
  <si>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</si>
  <si>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</si>
  <si>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</si>
  <si>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</si>
  <si>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</si>
  <si>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</si>
  <si>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</si>
  <si>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</si>
  <si>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</si>
  <si>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</si>
  <si>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</si>
  <si>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</si>
  <si>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</si>
  <si>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</si>
  <si>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</si>
  <si>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</si>
  <si>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</si>
  <si>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</si>
  <si>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</si>
  <si>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</si>
  <si>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</si>
  <si>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</si>
  <si>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</si>
  <si>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</si>
  <si>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</si>
  <si>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</si>
  <si>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</si>
  <si>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</si>
  <si>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</si>
  <si>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</si>
  <si>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</si>
  <si>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</si>
  <si>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</si>
  <si>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</si>
  <si>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</si>
  <si>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</si>
  <si>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</si>
  <si>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</si>
  <si>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</si>
  <si>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</si>
  <si>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</si>
  <si>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</si>
  <si>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</si>
  <si>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</si>
  <si>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</si>
  <si>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</si>
  <si>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</si>
  <si>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</si>
  <si>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</si>
  <si>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</si>
  <si>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</si>
  <si>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</si>
  <si>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</si>
  <si>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</si>
  <si>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</si>
  <si>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</si>
  <si>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</si>
  <si>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</si>
  <si>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</si>
  <si>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</si>
  <si>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</si>
  <si>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</si>
  <si>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</si>
  <si>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</si>
  <si>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</si>
  <si>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</si>
  <si>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</si>
  <si>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</si>
  <si>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</si>
  <si>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</si>
  <si>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</si>
  <si>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</si>
  <si>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</si>
  <si>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</si>
  <si>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</si>
  <si>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</si>
  <si>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</si>
  <si>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</si>
  <si>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</si>
  <si>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</si>
  <si>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</si>
  <si>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</si>
  <si>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</si>
  <si>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</si>
  <si>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</si>
  <si>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</si>
  <si>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</si>
  <si>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</si>
  <si>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</si>
  <si>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</si>
  <si>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</si>
  <si>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</si>
  <si>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</si>
  <si>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</si>
  <si>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</si>
  <si>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</si>
  <si>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</si>
  <si>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</si>
  <si>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</si>
  <si>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</si>
  <si>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</si>
  <si>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</si>
  <si>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</si>
  <si>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</si>
  <si>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</si>
  <si>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</si>
  <si>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</si>
  <si>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</si>
  <si>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</si>
  <si>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</si>
  <si>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</si>
  <si>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</si>
  <si>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</si>
  <si>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</si>
  <si>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</si>
  <si>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</si>
  <si>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</si>
  <si>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</si>
  <si>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</si>
  <si>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</si>
  <si>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</si>
  <si>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</si>
  <si>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</si>
  <si>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</si>
  <si>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</si>
  <si>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</si>
  <si>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</si>
  <si>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</si>
  <si>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</si>
  <si>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</si>
  <si>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</si>
  <si>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</si>
  <si>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</si>
  <si>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</si>
  <si>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</si>
  <si>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</si>
  <si>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</si>
  <si>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</si>
  <si>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</si>
  <si>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</si>
  <si>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</si>
  <si>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</si>
  <si>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</si>
  <si>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</si>
  <si>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</si>
  <si>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</si>
  <si>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</si>
  <si>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</si>
  <si>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</si>
  <si>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</si>
  <si>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</si>
  <si>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</si>
  <si>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</si>
  <si>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</si>
  <si>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</si>
  <si>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</si>
  <si>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</si>
  <si>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</si>
  <si>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</si>
  <si>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</si>
  <si>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</si>
  <si>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</si>
  <si>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</si>
  <si>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</si>
  <si>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</si>
  <si>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</si>
  <si>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</si>
  <si>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</si>
  <si>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</si>
  <si>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</si>
  <si>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</si>
  <si>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</si>
  <si>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</si>
  <si>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</si>
  <si>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</si>
  <si>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</si>
  <si>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</si>
  <si>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</si>
  <si>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</si>
  <si>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</si>
  <si>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</si>
  <si>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</si>
  <si>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</si>
  <si>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</si>
  <si>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</si>
  <si>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</si>
  <si>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</si>
  <si>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</si>
  <si>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</si>
  <si>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</si>
  <si>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</si>
  <si>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</si>
  <si>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</si>
  <si>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</si>
  <si>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</si>
  <si>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</si>
  <si>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</si>
  <si>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</si>
  <si>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</si>
  <si>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</si>
  <si>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</si>
  <si>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</si>
  <si>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</si>
  <si>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</si>
  <si>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</si>
  <si>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</si>
  <si>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</si>
  <si>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</si>
  <si>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</si>
  <si>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</si>
  <si>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</si>
  <si>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</si>
  <si>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</si>
  <si>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</si>
  <si>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</si>
  <si>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</si>
  <si>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</si>
  <si>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</si>
  <si>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</si>
  <si>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</si>
  <si>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</si>
  <si>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</si>
  <si>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</si>
  <si>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</si>
  <si>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</si>
  <si>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</si>
  <si>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</si>
  <si>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</si>
  <si>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</si>
  <si>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</si>
  <si>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</si>
  <si>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</si>
  <si>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</si>
  <si>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</si>
  <si>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</si>
  <si>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</si>
  <si>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</si>
  <si>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</si>
  <si>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</si>
  <si>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</si>
  <si>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</si>
  <si>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</si>
  <si>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</si>
  <si>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</si>
  <si>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</si>
  <si>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</si>
  <si>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</si>
  <si>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</si>
  <si>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</si>
  <si>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</si>
  <si>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</si>
  <si>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</si>
  <si>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</si>
  <si>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</si>
  <si>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</si>
  <si>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</si>
  <si>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</si>
  <si>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</si>
  <si>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</si>
  <si>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</si>
  <si>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</si>
  <si>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</si>
  <si>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</si>
  <si>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</si>
  <si>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</si>
  <si>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</si>
  <si>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</si>
  <si>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</si>
  <si>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</si>
  <si>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</si>
  <si>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</si>
  <si>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</si>
  <si>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</si>
  <si>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</si>
  <si>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</si>
  <si>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</si>
  <si>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</si>
  <si>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</si>
  <si>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</si>
  <si>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</si>
  <si>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</si>
  <si>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</si>
  <si>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</si>
  <si>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</si>
  <si>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</si>
  <si>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</si>
  <si>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</si>
  <si>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</si>
  <si>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</si>
  <si>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</si>
  <si>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</si>
  <si>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</si>
  <si>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</si>
  <si>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</si>
  <si>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</si>
  <si>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</si>
  <si>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</si>
  <si>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</si>
  <si>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</si>
  <si>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</si>
  <si>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</si>
  <si>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</si>
  <si>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</si>
  <si>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</si>
  <si>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</si>
  <si>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</si>
  <si>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</si>
  <si>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</si>
  <si>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</si>
  <si>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</si>
  <si>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</si>
  <si>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</si>
  <si>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</si>
  <si>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</si>
  <si>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</si>
  <si>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</si>
  <si>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</si>
  <si>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</si>
  <si>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</si>
  <si>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</si>
  <si>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</si>
  <si>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</si>
  <si>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</si>
  <si>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</si>
  <si>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</si>
  <si>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</si>
  <si>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</si>
  <si>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</si>
  <si>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</si>
  <si>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</si>
  <si>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</si>
  <si>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</si>
  <si>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</si>
  <si>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</si>
  <si>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</si>
  <si>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</si>
  <si>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</si>
  <si>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</si>
  <si>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</si>
  <si>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</si>
  <si>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</si>
  <si>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</si>
  <si>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</si>
  <si>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</si>
  <si>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</si>
  <si>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</si>
  <si>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</si>
  <si>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</si>
  <si>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</si>
  <si>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</si>
  <si>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</si>
  <si>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</si>
  <si>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</si>
  <si>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</si>
  <si>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</si>
  <si>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</si>
  <si>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</si>
  <si>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</si>
  <si>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</si>
  <si>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</si>
  <si>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</si>
  <si>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</si>
  <si>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</si>
  <si>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</si>
  <si>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</si>
  <si>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</si>
  <si>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</si>
  <si>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</si>
  <si>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</si>
  <si>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</si>
  <si>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</si>
  <si>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</si>
  <si>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</si>
  <si>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</si>
  <si>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</si>
  <si>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</si>
  <si>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</si>
  <si>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</si>
  <si>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</si>
  <si>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</si>
  <si>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</si>
  <si>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</si>
  <si>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</si>
  <si>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</si>
  <si>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</si>
  <si>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</si>
  <si>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</si>
  <si>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</si>
  <si>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</si>
  <si>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</si>
  <si>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</si>
  <si>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</si>
  <si>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</si>
  <si>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</si>
  <si>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</si>
  <si>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</si>
  <si>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</si>
  <si>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</si>
  <si>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</si>
  <si>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</si>
  <si>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</si>
  <si>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</si>
  <si>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</si>
  <si>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</si>
  <si>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</si>
  <si>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</si>
  <si>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</si>
  <si>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</si>
  <si>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</si>
  <si>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</si>
  <si>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</si>
  <si>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</si>
  <si>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</si>
  <si>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</si>
  <si>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</si>
  <si>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</si>
  <si>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</si>
  <si>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</si>
  <si>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</si>
  <si>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</si>
  <si>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</si>
  <si>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</si>
  <si>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</si>
  <si>
    <t>pyr164</t>
  </si>
  <si>
    <t>Jacob</t>
  </si>
  <si>
    <t>pyr165</t>
  </si>
  <si>
    <t>CPeters</t>
  </si>
  <si>
    <t>pyr166</t>
  </si>
  <si>
    <t>DT</t>
  </si>
  <si>
    <t>pyr167</t>
  </si>
  <si>
    <t>GZ</t>
  </si>
  <si>
    <t>Original AMT</t>
  </si>
  <si>
    <t>Desired Final</t>
  </si>
  <si>
    <t>Amount to take off</t>
  </si>
  <si>
    <t>Hannah</t>
  </si>
  <si>
    <t>JohnEverett</t>
  </si>
  <si>
    <t>NebBaldwin</t>
  </si>
  <si>
    <t>pyr169</t>
  </si>
  <si>
    <t>Sly1</t>
  </si>
  <si>
    <t>full</t>
  </si>
  <si>
    <t>done</t>
  </si>
  <si>
    <t>Full</t>
  </si>
  <si>
    <t>pyr168</t>
  </si>
  <si>
    <t>Bean</t>
  </si>
  <si>
    <t>Open Bets</t>
  </si>
  <si>
    <t>Graded Bets Amount</t>
  </si>
  <si>
    <t>Win</t>
  </si>
  <si>
    <t>Lose</t>
  </si>
  <si>
    <t>Net</t>
  </si>
  <si>
    <t>Currency</t>
  </si>
  <si>
    <t>USD</t>
  </si>
  <si>
    <t>PYR167</t>
  </si>
  <si>
    <t>PYR109</t>
  </si>
  <si>
    <t>PYR166</t>
  </si>
  <si>
    <t>PYR168</t>
  </si>
  <si>
    <t>PYR106</t>
  </si>
  <si>
    <t>PYR108</t>
  </si>
  <si>
    <t>PYR102</t>
  </si>
  <si>
    <t>PYR116</t>
  </si>
  <si>
    <t>PYR169</t>
  </si>
  <si>
    <t>PYR111</t>
  </si>
  <si>
    <t>PYR110</t>
  </si>
  <si>
    <t>PYR119</t>
  </si>
  <si>
    <t>PYR165</t>
  </si>
  <si>
    <t>PYR103</t>
  </si>
  <si>
    <t>PYR115</t>
  </si>
  <si>
    <t>PYR120</t>
  </si>
  <si>
    <t>PYR118</t>
  </si>
  <si>
    <t>PYR104</t>
  </si>
  <si>
    <t>PYR114</t>
  </si>
  <si>
    <t>PYR164</t>
  </si>
  <si>
    <t>PYR105</t>
  </si>
  <si>
    <t>PYR107</t>
  </si>
  <si>
    <t>PYR163</t>
  </si>
  <si>
    <t>Total Volume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</si>
</sst>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4"/>
      <color rgb="FF000000"/>
      <name val="Arial"/>
      <family val="2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72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/>
    <xf numFmtId="0" fontId="10" fillId="17" borderId="0" xfId="0" applyFont="1" applyFill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22" fontId="10" fillId="17" borderId="27" xfId="0" applyNumberFormat="1" applyFont="1" applyFill="1" applyBorder="1"/>
    <xf numFmtId="0" fontId="10" fillId="17" borderId="31" xfId="0" applyFont="1" applyFill="1" applyBorder="1" applyAlignment="1">
      <alignment vertical="center"/>
    </xf>
    <xf numFmtId="22" fontId="10" fillId="17" borderId="32" xfId="0" applyNumberFormat="1" applyFont="1" applyFill="1" applyBorder="1"/>
    <xf numFmtId="0" fontId="0" fillId="17" borderId="0" xfId="0" applyFill="1"/>
    <xf numFmtId="0" fontId="10" fillId="17" borderId="28" xfId="0" applyFont="1" applyFill="1" applyBorder="1" applyAlignment="1">
      <alignment vertical="center"/>
    </xf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22" fontId="10" fillId="16" borderId="27" xfId="0" applyNumberFormat="1" applyFont="1" applyFill="1" applyBorder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/>
    <xf numFmtId="0" fontId="10" fillId="16" borderId="0" xfId="0" applyFont="1" applyFill="1"/>
    <xf numFmtId="22" fontId="10" fillId="16" borderId="32" xfId="0" applyNumberFormat="1" applyFont="1" applyFill="1" applyBorder="1"/>
    <xf numFmtId="0" fontId="0" fillId="16" borderId="0" xfId="0" applyFill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22" fontId="10" fillId="16" borderId="30" xfId="0" applyNumberFormat="1" applyFont="1" applyFill="1" applyBorder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Fill="1" applyBorder="1"/>
    <xf numFmtId="0" fontId="0" fillId="23" borderId="50" xfId="0" applyFill="1" applyBorder="1"/>
    <xf numFmtId="0" fontId="0" fillId="17" borderId="49" xfId="0" applyFill="1" applyBorder="1"/>
    <xf numFmtId="0" fontId="0" fillId="17" borderId="50" xfId="0" applyFill="1" applyBorder="1"/>
    <xf numFmtId="0" fontId="0" fillId="24" borderId="49" xfId="0" applyFill="1" applyBorder="1"/>
    <xf numFmtId="0" fontId="0" fillId="24" borderId="50" xfId="0" applyFill="1" applyBorder="1"/>
    <xf numFmtId="0" fontId="0" fillId="16" borderId="50" xfId="0" applyFill="1" applyBorder="1"/>
    <xf numFmtId="0" fontId="0" fillId="23" borderId="51" xfId="0" applyFill="1" applyBorder="1"/>
    <xf numFmtId="0" fontId="0" fillId="23" borderId="52" xfId="0" applyFill="1" applyBorder="1"/>
    <xf numFmtId="0" fontId="0" fillId="17" borderId="51" xfId="0" applyFill="1" applyBorder="1"/>
    <xf numFmtId="0" fontId="0" fillId="17" borderId="52" xfId="0" applyFill="1" applyBorder="1"/>
    <xf numFmtId="0" fontId="0" fillId="24" borderId="51" xfId="0" applyFill="1" applyBorder="1"/>
    <xf numFmtId="0" fontId="0" fillId="24" borderId="52" xfId="0" applyFill="1" applyBorder="1"/>
    <xf numFmtId="0" fontId="0" fillId="16" borderId="52" xfId="0" applyFill="1" applyBorder="1"/>
    <xf numFmtId="0" fontId="0" fillId="23" borderId="47" xfId="0" applyFill="1" applyBorder="1"/>
    <xf numFmtId="0" fontId="0" fillId="23" borderId="48" xfId="0" applyFill="1" applyBorder="1"/>
    <xf numFmtId="0" fontId="0" fillId="17" borderId="47" xfId="0" applyFill="1" applyBorder="1"/>
    <xf numFmtId="0" fontId="0" fillId="17" borderId="48" xfId="0" applyFill="1" applyBorder="1"/>
    <xf numFmtId="0" fontId="0" fillId="24" borderId="47" xfId="0" applyFill="1" applyBorder="1"/>
    <xf numFmtId="0" fontId="0" fillId="24" borderId="48" xfId="0" applyFill="1" applyBorder="1"/>
    <xf numFmtId="0" fontId="0" fillId="16" borderId="48" xfId="0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Fill="1" applyBorder="1"/>
    <xf numFmtId="0" fontId="0" fillId="16" borderId="89" xfId="0" applyFill="1" applyBorder="1"/>
    <xf numFmtId="0" fontId="0" fillId="16" borderId="87" xfId="0" applyFill="1" applyBorder="1"/>
    <xf numFmtId="0" fontId="0" fillId="34" borderId="0" xfId="0" applyFill="1"/>
    <xf numFmtId="0" fontId="2" fillId="34" borderId="0" xfId="0" applyFont="1" applyFill="1" applyAlignment="1">
      <alignment horizontal="center"/>
    </xf>
    <xf numFmtId="0" fontId="1" fillId="34" borderId="0" xfId="0" applyFont="1" applyFill="1" applyAlignment="1">
      <alignment horizontal="center"/>
    </xf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1" fontId="0" fillId="10" borderId="66" xfId="0" applyNumberFormat="1" applyFill="1" applyBorder="1"/>
    <xf numFmtId="1" fontId="0" fillId="12" borderId="8" xfId="0" applyNumberFormat="1" applyFill="1" applyBorder="1"/>
    <xf numFmtId="1" fontId="0" fillId="12" borderId="10" xfId="0" applyNumberFormat="1" applyFill="1" applyBorder="1"/>
    <xf numFmtId="1" fontId="0" fillId="13" borderId="8" xfId="0" applyNumberFormat="1" applyFill="1" applyBorder="1"/>
    <xf numFmtId="1" fontId="0" fillId="13" borderId="10" xfId="0" applyNumberFormat="1" applyFill="1" applyBorder="1"/>
    <xf numFmtId="1" fontId="0" fillId="13" borderId="13" xfId="0" applyNumberForma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ill="1" applyBorder="1" applyAlignment="1">
      <alignment horizontal="center"/>
    </xf>
    <xf numFmtId="0" fontId="0" fillId="16" borderId="70" xfId="0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/>
    <xf numFmtId="22" fontId="10" fillId="16" borderId="32" xfId="0" applyNumberFormat="1" applyFont="1" applyFill="1" applyBorder="1"/>
    <xf numFmtId="0" fontId="20" fillId="0" borderId="0" xfId="0" applyFont="1"/>
    <xf numFmtId="22" fontId="20" fillId="0" borderId="0" xfId="0" applyNumberFormat="1" applyFont="1"/>
    <xf numFmtId="3" fontId="20" fillId="0" borderId="0" xfId="0" applyNumberFormat="1" applyFont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0</xdr:rowOff>
    </xdr:from>
    <xdr:to>
      <xdr:col>15</xdr:col>
      <xdr:colOff>76200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756024-6ABA-C67D-DB7E-9C1F8ED2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22300"/>
          <a:ext cx="7200900" cy="25527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15</xdr:col>
      <xdr:colOff>520700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5E7038-44A8-F625-DDC5-5A0B002EB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7124700" cy="2603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203200</xdr:rowOff>
    </xdr:from>
    <xdr:to>
      <xdr:col>15</xdr:col>
      <xdr:colOff>88900</xdr:colOff>
      <xdr:row>14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866A2D-E9EC-0EF1-4C0F-2D28B2DB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09600"/>
          <a:ext cx="7137400" cy="23749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711200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E3DF26-8BA9-0492-516E-2A6835532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609600"/>
          <a:ext cx="7099300" cy="25781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15</xdr:col>
      <xdr:colOff>38100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5CB628-9D50-17C3-835E-E6D9CF3F3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609600"/>
          <a:ext cx="7124700" cy="2590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347784</xdr:colOff>
      <xdr:row>6</xdr:row>
      <xdr:rowOff>56151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347784</xdr:colOff>
      <xdr:row>10</xdr:row>
      <xdr:rowOff>63878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293510</xdr:colOff>
      <xdr:row>14</xdr:row>
      <xdr:rowOff>183546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347784</xdr:colOff>
      <xdr:row>20</xdr:row>
      <xdr:rowOff>106605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293511</xdr:colOff>
      <xdr:row>24</xdr:row>
      <xdr:rowOff>194486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86" t="s">
        <v>237</v>
      </c>
      <c r="M30" s="187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88" t="s">
        <v>238</v>
      </c>
      <c r="M31" s="189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0" t="s">
        <v>239</v>
      </c>
      <c r="M32" s="191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2" t="s">
        <v>264</v>
      </c>
      <c r="I4" s="193"/>
      <c r="J4" s="193"/>
      <c r="K4" s="193"/>
      <c r="L4" s="193"/>
      <c r="M4" s="193"/>
      <c r="N4" s="193"/>
      <c r="O4" s="193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2" t="s">
        <v>265</v>
      </c>
      <c r="I5" s="193"/>
      <c r="J5" s="193"/>
      <c r="K5" s="193"/>
      <c r="L5" s="193"/>
      <c r="M5" s="193"/>
      <c r="N5" s="193"/>
      <c r="O5" s="193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194" t="s">
        <v>267</v>
      </c>
      <c r="I32" s="194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195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195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195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195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195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195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195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195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195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195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195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195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195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195">
        <f t="shared" si="0"/>
        <v>0</v>
      </c>
    </row>
    <row r="49" spans="12:12">
      <c r="L49">
        <f>SUM(I37:I46)</f>
        <v>0</v>
      </c>
    </row>
    <row r="70" spans="14:14" ht="51">
      <c r="N70" s="196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7" t="s">
        <v>264</v>
      </c>
      <c r="I4" s="142"/>
      <c r="J4" s="142"/>
      <c r="K4" s="142"/>
      <c r="L4" s="142"/>
      <c r="M4" s="142"/>
      <c r="N4" s="142"/>
      <c r="O4" s="142"/>
      <c r="P4" s="142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197" t="s">
        <v>270</v>
      </c>
      <c r="I5" s="142"/>
      <c r="J5" s="142"/>
      <c r="K5" s="142"/>
      <c r="L5" s="142"/>
      <c r="M5" s="142"/>
      <c r="N5" s="142"/>
      <c r="O5" s="142"/>
      <c r="P5" s="142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198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194" t="s">
        <v>273</v>
      </c>
      <c r="H30" s="194" t="s">
        <v>271</v>
      </c>
      <c r="I30" s="194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194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194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194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05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194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06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194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194" t="s">
        <v>272</v>
      </c>
      <c r="L24" s="206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06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194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07" t="s">
        <v>5</v>
      </c>
      <c r="C5" s="208" t="s">
        <v>6</v>
      </c>
      <c r="D5" s="208" t="s">
        <v>41</v>
      </c>
      <c r="E5" s="208" t="s">
        <v>115</v>
      </c>
      <c r="F5" s="209">
        <v>100</v>
      </c>
    </row>
    <row r="6" spans="2:6">
      <c r="B6" s="210" t="s">
        <v>17</v>
      </c>
      <c r="C6" s="211" t="s">
        <v>18</v>
      </c>
      <c r="D6" s="211" t="s">
        <v>21</v>
      </c>
      <c r="E6" s="211" t="s">
        <v>22</v>
      </c>
      <c r="F6" s="212">
        <v>400</v>
      </c>
    </row>
    <row r="7" spans="2:6">
      <c r="B7" s="213" t="s">
        <v>17</v>
      </c>
      <c r="C7" s="91" t="s">
        <v>18</v>
      </c>
      <c r="D7" s="91" t="s">
        <v>57</v>
      </c>
      <c r="E7" s="91" t="s">
        <v>58</v>
      </c>
      <c r="F7" s="214">
        <v>40</v>
      </c>
    </row>
    <row r="8" spans="2:6">
      <c r="B8" s="213" t="s">
        <v>17</v>
      </c>
      <c r="C8" s="91" t="s">
        <v>18</v>
      </c>
      <c r="D8" s="91" t="s">
        <v>120</v>
      </c>
      <c r="E8" s="91" t="s">
        <v>121</v>
      </c>
      <c r="F8" s="214">
        <v>20</v>
      </c>
    </row>
    <row r="9" spans="2:6">
      <c r="B9" s="213" t="s">
        <v>17</v>
      </c>
      <c r="C9" s="91" t="s">
        <v>18</v>
      </c>
      <c r="D9" s="91" t="s">
        <v>19</v>
      </c>
      <c r="E9" s="91" t="s">
        <v>20</v>
      </c>
      <c r="F9" s="214">
        <v>119</v>
      </c>
    </row>
    <row r="10" spans="2:6">
      <c r="B10" s="213" t="s">
        <v>17</v>
      </c>
      <c r="C10" s="91" t="s">
        <v>18</v>
      </c>
      <c r="D10" s="91" t="s">
        <v>67</v>
      </c>
      <c r="E10" s="91" t="s">
        <v>68</v>
      </c>
      <c r="F10" s="214">
        <v>50</v>
      </c>
    </row>
    <row r="11" spans="2:6">
      <c r="B11" s="213" t="s">
        <v>17</v>
      </c>
      <c r="C11" s="91" t="s">
        <v>18</v>
      </c>
      <c r="D11" s="91" t="s">
        <v>59</v>
      </c>
      <c r="E11" s="91" t="s">
        <v>104</v>
      </c>
      <c r="F11" s="214">
        <v>271</v>
      </c>
    </row>
    <row r="12" spans="2:6">
      <c r="B12" s="213" t="s">
        <v>17</v>
      </c>
      <c r="C12" s="91" t="s">
        <v>18</v>
      </c>
      <c r="D12" s="91" t="s">
        <v>128</v>
      </c>
      <c r="E12" s="91" t="s">
        <v>250</v>
      </c>
      <c r="F12" s="214">
        <v>20</v>
      </c>
    </row>
    <row r="13" spans="2:6">
      <c r="B13" s="213" t="s">
        <v>17</v>
      </c>
      <c r="C13" s="91" t="s">
        <v>18</v>
      </c>
      <c r="D13" s="91" t="s">
        <v>221</v>
      </c>
      <c r="E13" s="91" t="s">
        <v>230</v>
      </c>
      <c r="F13" s="214">
        <v>146</v>
      </c>
    </row>
    <row r="14" spans="2:6">
      <c r="B14" s="213" t="s">
        <v>17</v>
      </c>
      <c r="C14" s="91" t="s">
        <v>18</v>
      </c>
      <c r="D14" s="91" t="s">
        <v>251</v>
      </c>
      <c r="E14" s="91" t="s">
        <v>252</v>
      </c>
      <c r="F14" s="214">
        <v>360</v>
      </c>
    </row>
    <row r="15" spans="2:6">
      <c r="B15" s="213" t="s">
        <v>17</v>
      </c>
      <c r="C15" s="91" t="s">
        <v>18</v>
      </c>
      <c r="D15" s="91" t="s">
        <v>253</v>
      </c>
      <c r="E15" s="91" t="s">
        <v>254</v>
      </c>
      <c r="F15" s="214">
        <v>451</v>
      </c>
    </row>
    <row r="16" spans="2:6">
      <c r="B16" s="213" t="s">
        <v>17</v>
      </c>
      <c r="C16" s="91" t="s">
        <v>6</v>
      </c>
      <c r="D16" s="91" t="s">
        <v>23</v>
      </c>
      <c r="E16" s="91" t="s">
        <v>24</v>
      </c>
      <c r="F16" s="214">
        <v>25</v>
      </c>
    </row>
    <row r="17" spans="2:7">
      <c r="B17" s="213" t="s">
        <v>17</v>
      </c>
      <c r="C17" s="91" t="s">
        <v>6</v>
      </c>
      <c r="D17" s="91" t="s">
        <v>25</v>
      </c>
      <c r="E17" s="91" t="s">
        <v>26</v>
      </c>
      <c r="F17" s="214">
        <v>40</v>
      </c>
    </row>
    <row r="18" spans="2:7" ht="17" thickBot="1">
      <c r="B18" s="215" t="s">
        <v>17</v>
      </c>
      <c r="C18" s="216" t="s">
        <v>6</v>
      </c>
      <c r="D18" s="216" t="s">
        <v>109</v>
      </c>
      <c r="E18" s="216" t="s">
        <v>110</v>
      </c>
      <c r="F18" s="217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2122</v>
      </c>
    </row>
    <row r="6" spans="2:6">
      <c r="B6" s="213" t="s">
        <v>17</v>
      </c>
      <c r="C6" s="91" t="s">
        <v>18</v>
      </c>
      <c r="D6" s="91" t="s">
        <v>19</v>
      </c>
      <c r="E6" s="91" t="s">
        <v>20</v>
      </c>
      <c r="F6" s="214">
        <v>110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50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59</v>
      </c>
    </row>
    <row r="9" spans="2:6">
      <c r="B9" s="213" t="s">
        <v>17</v>
      </c>
      <c r="C9" s="91" t="s">
        <v>6</v>
      </c>
      <c r="D9" s="91" t="s">
        <v>55</v>
      </c>
      <c r="E9" s="91" t="s">
        <v>56</v>
      </c>
      <c r="F9" s="214">
        <v>236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117</v>
      </c>
    </row>
    <row r="11" spans="2:6">
      <c r="B11" s="213" t="s">
        <v>17</v>
      </c>
      <c r="C11" s="91" t="s">
        <v>6</v>
      </c>
      <c r="D11" s="91" t="s">
        <v>109</v>
      </c>
      <c r="E11" s="91" t="s">
        <v>110</v>
      </c>
      <c r="F11" s="214">
        <v>60</v>
      </c>
    </row>
    <row r="12" spans="2:6">
      <c r="B12" s="213" t="s">
        <v>17</v>
      </c>
      <c r="C12" s="91" t="s">
        <v>6</v>
      </c>
      <c r="D12" s="91" t="s">
        <v>59</v>
      </c>
      <c r="E12" s="91" t="s">
        <v>104</v>
      </c>
      <c r="F12" s="214">
        <v>113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5</v>
      </c>
    </row>
    <row r="14" spans="2:6" ht="17" thickBot="1">
      <c r="B14" s="215" t="s">
        <v>17</v>
      </c>
      <c r="C14" s="216" t="s">
        <v>6</v>
      </c>
      <c r="D14" s="216" t="s">
        <v>251</v>
      </c>
      <c r="E14" s="216" t="s">
        <v>252</v>
      </c>
      <c r="F14" s="217">
        <v>85</v>
      </c>
    </row>
    <row r="15" spans="2:6">
      <c r="B15" s="218" t="s">
        <v>27</v>
      </c>
      <c r="C15" s="219" t="s">
        <v>18</v>
      </c>
      <c r="D15" s="219" t="s">
        <v>61</v>
      </c>
      <c r="E15" s="219" t="s">
        <v>62</v>
      </c>
      <c r="F15" s="220">
        <v>0</v>
      </c>
    </row>
    <row r="16" spans="2:6">
      <c r="B16" s="221" t="s">
        <v>27</v>
      </c>
      <c r="C16" s="103" t="s">
        <v>18</v>
      </c>
      <c r="D16" s="103" t="s">
        <v>224</v>
      </c>
      <c r="E16" s="103" t="s">
        <v>447</v>
      </c>
      <c r="F16" s="222">
        <v>48</v>
      </c>
    </row>
    <row r="17" spans="2:6">
      <c r="B17" s="221" t="s">
        <v>27</v>
      </c>
      <c r="C17" s="103" t="s">
        <v>18</v>
      </c>
      <c r="D17" s="103" t="s">
        <v>32</v>
      </c>
      <c r="E17" s="103" t="s">
        <v>33</v>
      </c>
      <c r="F17" s="222">
        <v>908</v>
      </c>
    </row>
    <row r="18" spans="2:6">
      <c r="B18" s="221" t="s">
        <v>27</v>
      </c>
      <c r="C18" s="103" t="s">
        <v>18</v>
      </c>
      <c r="D18" s="103" t="s">
        <v>34</v>
      </c>
      <c r="E18" s="103" t="s">
        <v>35</v>
      </c>
      <c r="F18" s="222">
        <v>354</v>
      </c>
    </row>
    <row r="19" spans="2:6">
      <c r="B19" s="221" t="s">
        <v>27</v>
      </c>
      <c r="C19" s="103" t="s">
        <v>18</v>
      </c>
      <c r="D19" s="103" t="s">
        <v>36</v>
      </c>
      <c r="E19" s="103" t="s">
        <v>37</v>
      </c>
      <c r="F19" s="222">
        <v>1406</v>
      </c>
    </row>
    <row r="20" spans="2:6">
      <c r="B20" s="221" t="s">
        <v>27</v>
      </c>
      <c r="C20" s="103" t="s">
        <v>6</v>
      </c>
      <c r="D20" s="103" t="s">
        <v>30</v>
      </c>
      <c r="E20" s="103" t="s">
        <v>31</v>
      </c>
      <c r="F20" s="222">
        <v>350</v>
      </c>
    </row>
    <row r="21" spans="2:6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586</v>
      </c>
    </row>
    <row r="22" spans="2:6">
      <c r="B22" s="221" t="s">
        <v>27</v>
      </c>
      <c r="C22" s="103" t="s">
        <v>6</v>
      </c>
      <c r="D22" s="103" t="s">
        <v>63</v>
      </c>
      <c r="E22" s="103" t="s">
        <v>64</v>
      </c>
      <c r="F22" s="222">
        <v>64</v>
      </c>
    </row>
    <row r="23" spans="2:6" ht="17" thickBot="1">
      <c r="B23" s="223" t="s">
        <v>27</v>
      </c>
      <c r="C23" s="224" t="s">
        <v>6</v>
      </c>
      <c r="D23" s="224" t="s">
        <v>262</v>
      </c>
      <c r="E23" s="224" t="s">
        <v>263</v>
      </c>
      <c r="F23" s="225">
        <v>55</v>
      </c>
    </row>
    <row r="24" spans="2:6">
      <c r="B24" s="226" t="s">
        <v>40</v>
      </c>
      <c r="C24" s="227" t="s">
        <v>18</v>
      </c>
      <c r="D24" s="227" t="s">
        <v>130</v>
      </c>
      <c r="E24" s="227" t="s">
        <v>131</v>
      </c>
      <c r="F24" s="228">
        <v>0</v>
      </c>
    </row>
    <row r="25" spans="2:6">
      <c r="B25" s="229" t="s">
        <v>40</v>
      </c>
      <c r="C25" s="118" t="s">
        <v>18</v>
      </c>
      <c r="D25" s="118" t="s">
        <v>257</v>
      </c>
      <c r="E25" s="118" t="s">
        <v>258</v>
      </c>
      <c r="F25" s="230">
        <v>50</v>
      </c>
    </row>
    <row r="26" spans="2:6">
      <c r="B26" s="229" t="s">
        <v>40</v>
      </c>
      <c r="C26" s="118" t="s">
        <v>6</v>
      </c>
      <c r="D26" s="118" t="s">
        <v>45</v>
      </c>
      <c r="E26" s="118" t="s">
        <v>46</v>
      </c>
      <c r="F26" s="230">
        <v>141</v>
      </c>
    </row>
    <row r="27" spans="2:6" ht="17" thickBot="1">
      <c r="B27" s="231" t="s">
        <v>40</v>
      </c>
      <c r="C27" s="232" t="s">
        <v>6</v>
      </c>
      <c r="D27" s="232" t="s">
        <v>11</v>
      </c>
      <c r="E27" s="232" t="s">
        <v>122</v>
      </c>
      <c r="F27" s="233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55</v>
      </c>
      <c r="E5" s="211" t="s">
        <v>56</v>
      </c>
      <c r="F5" s="212">
        <v>0</v>
      </c>
    </row>
    <row r="6" spans="2:6">
      <c r="B6" s="213" t="s">
        <v>17</v>
      </c>
      <c r="C6" s="91" t="s">
        <v>18</v>
      </c>
      <c r="D6" s="91" t="s">
        <v>43</v>
      </c>
      <c r="E6" s="91" t="s">
        <v>456</v>
      </c>
      <c r="F6" s="214">
        <v>80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14</v>
      </c>
    </row>
    <row r="8" spans="2:6">
      <c r="B8" s="213" t="s">
        <v>17</v>
      </c>
      <c r="C8" s="91" t="s">
        <v>18</v>
      </c>
      <c r="D8" s="91" t="s">
        <v>25</v>
      </c>
      <c r="E8" s="91" t="s">
        <v>26</v>
      </c>
      <c r="F8" s="214">
        <v>0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186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345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165</v>
      </c>
    </row>
    <row r="12" spans="2:6">
      <c r="B12" s="213" t="s">
        <v>17</v>
      </c>
      <c r="C12" s="91" t="s">
        <v>6</v>
      </c>
      <c r="D12" s="91" t="s">
        <v>21</v>
      </c>
      <c r="E12" s="91" t="s">
        <v>22</v>
      </c>
      <c r="F12" s="214">
        <v>224</v>
      </c>
    </row>
    <row r="13" spans="2:6">
      <c r="B13" s="213" t="s">
        <v>17</v>
      </c>
      <c r="C13" s="91" t="s">
        <v>6</v>
      </c>
      <c r="D13" s="91" t="s">
        <v>51</v>
      </c>
      <c r="E13" s="91" t="s">
        <v>456</v>
      </c>
      <c r="F13" s="214">
        <v>55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15</v>
      </c>
    </row>
    <row r="15" spans="2:6">
      <c r="B15" s="213" t="s">
        <v>17</v>
      </c>
      <c r="C15" s="91" t="s">
        <v>6</v>
      </c>
      <c r="D15" s="91" t="s">
        <v>109</v>
      </c>
      <c r="E15" s="91" t="s">
        <v>110</v>
      </c>
      <c r="F15" s="214">
        <v>24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158</v>
      </c>
    </row>
    <row r="17" spans="2:6">
      <c r="B17" s="213" t="s">
        <v>17</v>
      </c>
      <c r="C17" s="91" t="s">
        <v>6</v>
      </c>
      <c r="D17" s="91" t="s">
        <v>251</v>
      </c>
      <c r="E17" s="91" t="s">
        <v>252</v>
      </c>
      <c r="F17" s="214">
        <v>44</v>
      </c>
    </row>
    <row r="18" spans="2:6" ht="17" thickBot="1">
      <c r="B18" s="215" t="s">
        <v>17</v>
      </c>
      <c r="C18" s="216" t="s">
        <v>6</v>
      </c>
      <c r="D18" s="216" t="s">
        <v>253</v>
      </c>
      <c r="E18" s="216" t="s">
        <v>254</v>
      </c>
      <c r="F18" s="217">
        <v>84</v>
      </c>
    </row>
    <row r="19" spans="2:6">
      <c r="B19" s="221" t="s">
        <v>27</v>
      </c>
      <c r="C19" s="103" t="s">
        <v>18</v>
      </c>
      <c r="D19" s="103" t="s">
        <v>30</v>
      </c>
      <c r="E19" s="103" t="s">
        <v>31</v>
      </c>
      <c r="F19" s="222">
        <v>659</v>
      </c>
    </row>
    <row r="20" spans="2:6">
      <c r="B20" s="221" t="s">
        <v>27</v>
      </c>
      <c r="C20" s="103" t="s">
        <v>18</v>
      </c>
      <c r="D20" s="103" t="s">
        <v>28</v>
      </c>
      <c r="E20" s="103" t="s">
        <v>29</v>
      </c>
      <c r="F20" s="222">
        <v>165</v>
      </c>
    </row>
    <row r="21" spans="2:6">
      <c r="B21" s="221" t="s">
        <v>27</v>
      </c>
      <c r="C21" s="103" t="s">
        <v>6</v>
      </c>
      <c r="D21" s="103" t="s">
        <v>7</v>
      </c>
      <c r="E21" s="103" t="s">
        <v>456</v>
      </c>
      <c r="F21" s="222">
        <v>30</v>
      </c>
    </row>
    <row r="22" spans="2:6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223</v>
      </c>
    </row>
    <row r="23" spans="2:6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</row>
    <row r="24" spans="2:6">
      <c r="B24" s="221" t="s">
        <v>27</v>
      </c>
      <c r="C24" s="103" t="s">
        <v>6</v>
      </c>
      <c r="D24" s="103" t="s">
        <v>53</v>
      </c>
      <c r="E24" s="103" t="s">
        <v>123</v>
      </c>
      <c r="F24" s="222">
        <v>25</v>
      </c>
    </row>
    <row r="25" spans="2:6">
      <c r="B25" s="221" t="s">
        <v>27</v>
      </c>
      <c r="C25" s="103" t="s">
        <v>6</v>
      </c>
      <c r="D25" s="103" t="s">
        <v>36</v>
      </c>
      <c r="E25" s="103" t="s">
        <v>37</v>
      </c>
      <c r="F25" s="222">
        <v>203</v>
      </c>
    </row>
    <row r="26" spans="2:6">
      <c r="B26" s="221" t="s">
        <v>27</v>
      </c>
      <c r="C26" s="103" t="s">
        <v>6</v>
      </c>
      <c r="D26" s="103" t="s">
        <v>63</v>
      </c>
      <c r="E26" s="103" t="s">
        <v>64</v>
      </c>
      <c r="F26" s="222">
        <v>23</v>
      </c>
    </row>
    <row r="27" spans="2:6">
      <c r="B27" s="221" t="s">
        <v>27</v>
      </c>
      <c r="C27" s="103" t="s">
        <v>6</v>
      </c>
      <c r="D27" s="103" t="s">
        <v>81</v>
      </c>
      <c r="E27" s="103" t="s">
        <v>82</v>
      </c>
      <c r="F27" s="222">
        <v>22</v>
      </c>
    </row>
    <row r="28" spans="2:6" ht="17" thickBot="1">
      <c r="B28" s="223" t="s">
        <v>27</v>
      </c>
      <c r="C28" s="224" t="s">
        <v>6</v>
      </c>
      <c r="D28" s="224" t="s">
        <v>13</v>
      </c>
      <c r="E28" s="224" t="s">
        <v>119</v>
      </c>
      <c r="F28" s="225">
        <v>46</v>
      </c>
    </row>
    <row r="29" spans="2:6">
      <c r="B29" s="226" t="s">
        <v>40</v>
      </c>
      <c r="C29" s="227" t="s">
        <v>18</v>
      </c>
      <c r="D29" s="227" t="s">
        <v>257</v>
      </c>
      <c r="E29" s="227" t="s">
        <v>258</v>
      </c>
      <c r="F29" s="228">
        <v>0</v>
      </c>
    </row>
    <row r="30" spans="2:6">
      <c r="B30" s="229" t="s">
        <v>40</v>
      </c>
      <c r="C30" s="118" t="s">
        <v>6</v>
      </c>
      <c r="D30" s="118" t="s">
        <v>45</v>
      </c>
      <c r="E30" s="118" t="s">
        <v>46</v>
      </c>
      <c r="F30" s="230">
        <v>266</v>
      </c>
    </row>
    <row r="31" spans="2:6">
      <c r="B31" s="229" t="s">
        <v>40</v>
      </c>
      <c r="C31" s="118" t="s">
        <v>6</v>
      </c>
      <c r="D31" s="118" t="s">
        <v>113</v>
      </c>
      <c r="E31" s="118" t="s">
        <v>114</v>
      </c>
      <c r="F31" s="230">
        <v>138</v>
      </c>
    </row>
    <row r="32" spans="2:6">
      <c r="B32" s="229" t="s">
        <v>40</v>
      </c>
      <c r="C32" s="118" t="s">
        <v>6</v>
      </c>
      <c r="D32" s="118" t="s">
        <v>11</v>
      </c>
      <c r="E32" s="118" t="s">
        <v>122</v>
      </c>
      <c r="F32" s="230">
        <v>500</v>
      </c>
    </row>
    <row r="33" spans="2:6" ht="17" thickBot="1">
      <c r="B33" s="231" t="s">
        <v>40</v>
      </c>
      <c r="C33" s="232" t="s">
        <v>6</v>
      </c>
      <c r="D33" s="232" t="s">
        <v>130</v>
      </c>
      <c r="E33" s="232" t="s">
        <v>131</v>
      </c>
      <c r="F33" s="233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160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0</v>
      </c>
    </row>
    <row r="7" spans="2:6">
      <c r="B7" s="213" t="s">
        <v>17</v>
      </c>
      <c r="C7" s="91" t="s">
        <v>18</v>
      </c>
      <c r="D7" s="91" t="s">
        <v>51</v>
      </c>
      <c r="E7" s="91" t="s">
        <v>460</v>
      </c>
      <c r="F7" s="214">
        <v>120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173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83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70</v>
      </c>
    </row>
    <row r="11" spans="2:6">
      <c r="B11" s="213" t="s">
        <v>17</v>
      </c>
      <c r="C11" s="91" t="s">
        <v>18</v>
      </c>
      <c r="D11" s="91" t="s">
        <v>251</v>
      </c>
      <c r="E11" s="91" t="s">
        <v>252</v>
      </c>
      <c r="F11" s="214">
        <v>78</v>
      </c>
    </row>
    <row r="12" spans="2:6">
      <c r="B12" s="213" t="s">
        <v>17</v>
      </c>
      <c r="C12" s="91" t="s">
        <v>18</v>
      </c>
      <c r="D12" s="91" t="s">
        <v>253</v>
      </c>
      <c r="E12" s="91" t="s">
        <v>254</v>
      </c>
      <c r="F12" s="214">
        <v>517</v>
      </c>
    </row>
    <row r="13" spans="2:6">
      <c r="B13" s="213" t="s">
        <v>17</v>
      </c>
      <c r="C13" s="91" t="s">
        <v>6</v>
      </c>
      <c r="D13" s="91" t="s">
        <v>55</v>
      </c>
      <c r="E13" s="91" t="s">
        <v>56</v>
      </c>
      <c r="F13" s="214">
        <v>75</v>
      </c>
    </row>
    <row r="14" spans="2:6">
      <c r="B14" s="213" t="s">
        <v>17</v>
      </c>
      <c r="C14" s="91" t="s">
        <v>6</v>
      </c>
      <c r="D14" s="91" t="s">
        <v>23</v>
      </c>
      <c r="E14" s="91" t="s">
        <v>24</v>
      </c>
      <c r="F14" s="214">
        <v>94</v>
      </c>
    </row>
    <row r="15" spans="2:6">
      <c r="B15" s="213" t="s">
        <v>17</v>
      </c>
      <c r="C15" s="91" t="s">
        <v>6</v>
      </c>
      <c r="D15" s="91" t="s">
        <v>25</v>
      </c>
      <c r="E15" s="91" t="s">
        <v>26</v>
      </c>
      <c r="F15" s="214">
        <v>29</v>
      </c>
    </row>
    <row r="16" spans="2:6">
      <c r="B16" s="213" t="s">
        <v>17</v>
      </c>
      <c r="C16" s="91" t="s">
        <v>6</v>
      </c>
      <c r="D16" s="91" t="s">
        <v>109</v>
      </c>
      <c r="E16" s="91" t="s">
        <v>110</v>
      </c>
      <c r="F16" s="214">
        <v>45</v>
      </c>
    </row>
    <row r="17" spans="2:6">
      <c r="B17" s="213" t="s">
        <v>17</v>
      </c>
      <c r="C17" s="91" t="s">
        <v>6</v>
      </c>
      <c r="D17" s="91" t="s">
        <v>59</v>
      </c>
      <c r="E17" s="91" t="s">
        <v>104</v>
      </c>
      <c r="F17" s="214">
        <v>85</v>
      </c>
    </row>
    <row r="18" spans="2:6" ht="17" thickBot="1">
      <c r="B18" s="215" t="s">
        <v>17</v>
      </c>
      <c r="C18" s="216" t="s">
        <v>6</v>
      </c>
      <c r="D18" s="216" t="s">
        <v>221</v>
      </c>
      <c r="E18" s="216" t="s">
        <v>230</v>
      </c>
      <c r="F18" s="217">
        <v>111</v>
      </c>
    </row>
    <row r="19" spans="2:6">
      <c r="B19" s="221" t="s">
        <v>27</v>
      </c>
      <c r="C19" s="103" t="s">
        <v>18</v>
      </c>
      <c r="D19" s="103" t="s">
        <v>28</v>
      </c>
      <c r="E19" s="103" t="s">
        <v>29</v>
      </c>
      <c r="F19" s="222">
        <v>291</v>
      </c>
    </row>
    <row r="20" spans="2:6">
      <c r="B20" s="221" t="s">
        <v>27</v>
      </c>
      <c r="C20" s="103" t="s">
        <v>18</v>
      </c>
      <c r="D20" s="103" t="s">
        <v>32</v>
      </c>
      <c r="E20" s="103" t="s">
        <v>33</v>
      </c>
      <c r="F20" s="222">
        <v>38</v>
      </c>
    </row>
    <row r="21" spans="2:6">
      <c r="B21" s="221" t="s">
        <v>27</v>
      </c>
      <c r="C21" s="103" t="s">
        <v>18</v>
      </c>
      <c r="D21" s="103" t="s">
        <v>34</v>
      </c>
      <c r="E21" s="103" t="s">
        <v>35</v>
      </c>
      <c r="F21" s="222">
        <v>100</v>
      </c>
    </row>
    <row r="22" spans="2:6">
      <c r="B22" s="221" t="s">
        <v>27</v>
      </c>
      <c r="C22" s="103" t="s">
        <v>18</v>
      </c>
      <c r="D22" s="103" t="s">
        <v>53</v>
      </c>
      <c r="E22" s="103" t="s">
        <v>123</v>
      </c>
      <c r="F22" s="222">
        <v>17</v>
      </c>
    </row>
    <row r="23" spans="2:6">
      <c r="B23" s="221" t="s">
        <v>27</v>
      </c>
      <c r="C23" s="103" t="s">
        <v>18</v>
      </c>
      <c r="D23" s="103" t="s">
        <v>36</v>
      </c>
      <c r="E23" s="103" t="s">
        <v>37</v>
      </c>
      <c r="F23" s="222">
        <v>355</v>
      </c>
    </row>
    <row r="24" spans="2:6">
      <c r="B24" s="221" t="s">
        <v>27</v>
      </c>
      <c r="C24" s="103" t="s">
        <v>18</v>
      </c>
      <c r="D24" s="103" t="s">
        <v>63</v>
      </c>
      <c r="E24" s="103" t="s">
        <v>64</v>
      </c>
      <c r="F24" s="222">
        <v>70</v>
      </c>
    </row>
    <row r="25" spans="2:6">
      <c r="B25" s="221" t="s">
        <v>27</v>
      </c>
      <c r="C25" s="103" t="s">
        <v>18</v>
      </c>
      <c r="D25" s="103" t="s">
        <v>13</v>
      </c>
      <c r="E25" s="103" t="s">
        <v>119</v>
      </c>
      <c r="F25" s="222">
        <v>119</v>
      </c>
    </row>
    <row r="26" spans="2:6">
      <c r="B26" s="221" t="s">
        <v>27</v>
      </c>
      <c r="C26" s="103" t="s">
        <v>18</v>
      </c>
      <c r="D26" s="103" t="s">
        <v>262</v>
      </c>
      <c r="E26" s="103" t="s">
        <v>263</v>
      </c>
      <c r="F26" s="222">
        <v>95</v>
      </c>
    </row>
    <row r="27" spans="2:6">
      <c r="B27" s="221" t="s">
        <v>27</v>
      </c>
      <c r="C27" s="103" t="s">
        <v>6</v>
      </c>
      <c r="D27" s="103" t="s">
        <v>30</v>
      </c>
      <c r="E27" s="103" t="s">
        <v>31</v>
      </c>
      <c r="F27" s="222">
        <v>1477.8</v>
      </c>
    </row>
    <row r="28" spans="2:6">
      <c r="B28" s="221" t="s">
        <v>27</v>
      </c>
      <c r="C28" s="103" t="s">
        <v>6</v>
      </c>
      <c r="D28" s="103" t="s">
        <v>7</v>
      </c>
      <c r="E28" s="103" t="s">
        <v>461</v>
      </c>
      <c r="F28" s="222">
        <v>140</v>
      </c>
    </row>
    <row r="29" spans="2:6">
      <c r="B29" s="221" t="s">
        <v>27</v>
      </c>
      <c r="C29" s="103" t="s">
        <v>6</v>
      </c>
      <c r="D29" s="103" t="s">
        <v>9</v>
      </c>
      <c r="E29" s="103" t="s">
        <v>105</v>
      </c>
      <c r="F29" s="222">
        <v>100</v>
      </c>
    </row>
    <row r="30" spans="2:6" ht="17" thickBot="1">
      <c r="B30" s="223" t="s">
        <v>27</v>
      </c>
      <c r="C30" s="224" t="s">
        <v>6</v>
      </c>
      <c r="D30" s="224" t="s">
        <v>81</v>
      </c>
      <c r="E30" s="224" t="s">
        <v>82</v>
      </c>
      <c r="F30" s="225">
        <v>50</v>
      </c>
    </row>
    <row r="31" spans="2:6">
      <c r="B31" s="229" t="s">
        <v>40</v>
      </c>
      <c r="C31" s="118" t="s">
        <v>18</v>
      </c>
      <c r="D31" s="118" t="s">
        <v>45</v>
      </c>
      <c r="E31" s="118" t="s">
        <v>46</v>
      </c>
      <c r="F31" s="230">
        <v>113</v>
      </c>
    </row>
    <row r="32" spans="2:6">
      <c r="B32" s="229" t="s">
        <v>40</v>
      </c>
      <c r="C32" s="118" t="s">
        <v>18</v>
      </c>
      <c r="D32" s="118" t="s">
        <v>65</v>
      </c>
      <c r="E32" s="118" t="s">
        <v>66</v>
      </c>
      <c r="F32" s="230">
        <v>25</v>
      </c>
    </row>
    <row r="33" spans="2:6">
      <c r="B33" s="229" t="s">
        <v>40</v>
      </c>
      <c r="C33" s="118" t="s">
        <v>6</v>
      </c>
      <c r="D33" s="118" t="s">
        <v>11</v>
      </c>
      <c r="E33" s="118" t="s">
        <v>122</v>
      </c>
      <c r="F33" s="230">
        <v>499</v>
      </c>
    </row>
    <row r="34" spans="2:6">
      <c r="B34" s="229" t="s">
        <v>40</v>
      </c>
      <c r="C34" s="118" t="s">
        <v>6</v>
      </c>
      <c r="D34" s="118" t="s">
        <v>130</v>
      </c>
      <c r="E34" s="118" t="s">
        <v>131</v>
      </c>
      <c r="F34" s="230">
        <v>230</v>
      </c>
    </row>
    <row r="35" spans="2:6" ht="17" thickBot="1">
      <c r="B35" s="231" t="s">
        <v>40</v>
      </c>
      <c r="C35" s="232" t="s">
        <v>6</v>
      </c>
      <c r="D35" s="232" t="s">
        <v>257</v>
      </c>
      <c r="E35" s="232" t="s">
        <v>258</v>
      </c>
      <c r="F35" s="233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135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36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35</v>
      </c>
    </row>
    <row r="8" spans="2:6">
      <c r="B8" s="213" t="s">
        <v>17</v>
      </c>
      <c r="C8" s="91" t="s">
        <v>18</v>
      </c>
      <c r="D8" s="91" t="s">
        <v>109</v>
      </c>
      <c r="E8" s="91" t="s">
        <v>110</v>
      </c>
      <c r="F8" s="214">
        <v>3</v>
      </c>
    </row>
    <row r="9" spans="2:6">
      <c r="B9" s="213" t="s">
        <v>17</v>
      </c>
      <c r="C9" s="91" t="s">
        <v>6</v>
      </c>
      <c r="D9" s="91" t="s">
        <v>51</v>
      </c>
      <c r="E9" s="91" t="s">
        <v>460</v>
      </c>
      <c r="F9" s="214">
        <v>30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30</v>
      </c>
    </row>
    <row r="11" spans="2:6">
      <c r="B11" s="213" t="s">
        <v>17</v>
      </c>
      <c r="C11" s="91" t="s">
        <v>6</v>
      </c>
      <c r="D11" s="91" t="s">
        <v>19</v>
      </c>
      <c r="E11" s="91" t="s">
        <v>20</v>
      </c>
      <c r="F11" s="214">
        <v>79</v>
      </c>
    </row>
    <row r="12" spans="2:6">
      <c r="B12" s="213" t="s">
        <v>17</v>
      </c>
      <c r="C12" s="91" t="s">
        <v>6</v>
      </c>
      <c r="D12" s="91" t="s">
        <v>128</v>
      </c>
      <c r="E12" s="91" t="s">
        <v>250</v>
      </c>
      <c r="F12" s="214">
        <v>98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163</v>
      </c>
    </row>
    <row r="14" spans="2:6">
      <c r="B14" s="213" t="s">
        <v>17</v>
      </c>
      <c r="C14" s="91" t="s">
        <v>6</v>
      </c>
      <c r="D14" s="91" t="s">
        <v>251</v>
      </c>
      <c r="E14" s="91" t="s">
        <v>252</v>
      </c>
      <c r="F14" s="214">
        <v>66</v>
      </c>
    </row>
    <row r="15" spans="2:6" ht="17" thickBot="1">
      <c r="B15" s="265" t="s">
        <v>17</v>
      </c>
      <c r="C15" s="113" t="s">
        <v>6</v>
      </c>
      <c r="D15" s="113" t="s">
        <v>253</v>
      </c>
      <c r="E15" s="113" t="s">
        <v>254</v>
      </c>
      <c r="F15" s="266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67" t="s">
        <v>40</v>
      </c>
      <c r="C27" s="134" t="s">
        <v>6</v>
      </c>
      <c r="D27" s="134" t="s">
        <v>45</v>
      </c>
      <c r="E27" s="134" t="s">
        <v>46</v>
      </c>
      <c r="F27" s="268">
        <v>177</v>
      </c>
    </row>
    <row r="28" spans="2:6">
      <c r="B28" s="229" t="s">
        <v>40</v>
      </c>
      <c r="C28" s="118" t="s">
        <v>6</v>
      </c>
      <c r="D28" s="118" t="s">
        <v>11</v>
      </c>
      <c r="E28" s="118" t="s">
        <v>122</v>
      </c>
      <c r="F28" s="230">
        <v>500</v>
      </c>
    </row>
    <row r="29" spans="2:6">
      <c r="B29" s="229" t="s">
        <v>40</v>
      </c>
      <c r="C29" s="118" t="s">
        <v>6</v>
      </c>
      <c r="D29" s="118" t="s">
        <v>130</v>
      </c>
      <c r="E29" s="118" t="s">
        <v>131</v>
      </c>
      <c r="F29" s="230">
        <v>107</v>
      </c>
    </row>
    <row r="30" spans="2:6" ht="17" thickBot="1">
      <c r="B30" s="231" t="s">
        <v>40</v>
      </c>
      <c r="C30" s="232" t="s">
        <v>6</v>
      </c>
      <c r="D30" s="232" t="s">
        <v>257</v>
      </c>
      <c r="E30" s="232" t="s">
        <v>258</v>
      </c>
      <c r="F30" s="233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40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183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22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29</v>
      </c>
    </row>
    <row r="9" spans="2:6">
      <c r="B9" s="213" t="s">
        <v>17</v>
      </c>
      <c r="C9" s="91" t="s">
        <v>18</v>
      </c>
      <c r="D9" s="91" t="s">
        <v>253</v>
      </c>
      <c r="E9" s="91" t="s">
        <v>254</v>
      </c>
      <c r="F9" s="214">
        <v>389</v>
      </c>
    </row>
    <row r="10" spans="2:6">
      <c r="B10" s="265" t="s">
        <v>17</v>
      </c>
      <c r="C10" s="113" t="s">
        <v>6</v>
      </c>
      <c r="D10" s="113" t="s">
        <v>19</v>
      </c>
      <c r="E10" s="113" t="s">
        <v>20</v>
      </c>
      <c r="F10" s="266">
        <v>7</v>
      </c>
    </row>
    <row r="11" spans="2:6" ht="17" thickBot="1">
      <c r="B11" s="213" t="s">
        <v>17</v>
      </c>
      <c r="C11" s="91" t="s">
        <v>6</v>
      </c>
      <c r="D11" s="91" t="s">
        <v>67</v>
      </c>
      <c r="E11" s="91" t="s">
        <v>68</v>
      </c>
      <c r="F11" s="214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67" t="s">
        <v>40</v>
      </c>
      <c r="C22" s="134" t="s">
        <v>6</v>
      </c>
      <c r="D22" s="134" t="s">
        <v>45</v>
      </c>
      <c r="E22" s="134" t="s">
        <v>46</v>
      </c>
      <c r="F22" s="268">
        <v>184</v>
      </c>
    </row>
    <row r="23" spans="2:6">
      <c r="B23" s="229" t="s">
        <v>40</v>
      </c>
      <c r="C23" s="118" t="s">
        <v>6</v>
      </c>
      <c r="D23" s="118" t="s">
        <v>113</v>
      </c>
      <c r="E23" s="118" t="s">
        <v>114</v>
      </c>
      <c r="F23" s="230">
        <v>15</v>
      </c>
    </row>
    <row r="24" spans="2:6">
      <c r="B24" s="229" t="s">
        <v>40</v>
      </c>
      <c r="C24" s="118" t="s">
        <v>6</v>
      </c>
      <c r="D24" s="118" t="s">
        <v>11</v>
      </c>
      <c r="E24" s="118" t="s">
        <v>122</v>
      </c>
      <c r="F24" s="230">
        <v>499</v>
      </c>
    </row>
    <row r="25" spans="2:6" ht="17" thickBot="1">
      <c r="B25" s="231" t="s">
        <v>40</v>
      </c>
      <c r="C25" s="232" t="s">
        <v>6</v>
      </c>
      <c r="D25" s="232" t="s">
        <v>130</v>
      </c>
      <c r="E25" s="232" t="s">
        <v>131</v>
      </c>
      <c r="F25" s="233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69" t="s">
        <v>0</v>
      </c>
      <c r="C4" s="270" t="s">
        <v>1</v>
      </c>
      <c r="D4" s="270" t="s">
        <v>2</v>
      </c>
      <c r="E4" s="270" t="s">
        <v>3</v>
      </c>
      <c r="F4" s="271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72" t="s">
        <v>40</v>
      </c>
      <c r="C41" s="273" t="s">
        <v>6</v>
      </c>
      <c r="D41" s="273" t="s">
        <v>130</v>
      </c>
      <c r="E41" s="273" t="s">
        <v>131</v>
      </c>
      <c r="F41" s="274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0" t="s">
        <v>17</v>
      </c>
      <c r="C14" s="216" t="s">
        <v>6</v>
      </c>
      <c r="D14" s="216" t="s">
        <v>221</v>
      </c>
      <c r="E14" s="216" t="s">
        <v>230</v>
      </c>
      <c r="F14" s="281">
        <v>67</v>
      </c>
    </row>
    <row r="15" spans="2:6">
      <c r="B15" s="282" t="s">
        <v>27</v>
      </c>
      <c r="C15" s="219" t="s">
        <v>18</v>
      </c>
      <c r="D15" s="219" t="s">
        <v>30</v>
      </c>
      <c r="E15" s="219" t="s">
        <v>31</v>
      </c>
      <c r="F15" s="283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84" t="s">
        <v>27</v>
      </c>
      <c r="C23" s="224" t="s">
        <v>6</v>
      </c>
      <c r="D23" s="224" t="s">
        <v>63</v>
      </c>
      <c r="E23" s="224" t="s">
        <v>64</v>
      </c>
      <c r="F23" s="285">
        <v>27</v>
      </c>
    </row>
    <row r="24" spans="2:6">
      <c r="B24" s="286" t="s">
        <v>40</v>
      </c>
      <c r="C24" s="227" t="s">
        <v>6</v>
      </c>
      <c r="D24" s="227" t="s">
        <v>45</v>
      </c>
      <c r="E24" s="227" t="s">
        <v>46</v>
      </c>
      <c r="F24" s="287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0" t="s">
        <v>17</v>
      </c>
      <c r="C16" s="216" t="s">
        <v>6</v>
      </c>
      <c r="D16" s="216" t="s">
        <v>128</v>
      </c>
      <c r="E16" s="216" t="s">
        <v>250</v>
      </c>
      <c r="F16" s="281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84" t="s">
        <v>27</v>
      </c>
      <c r="C24" s="224" t="s">
        <v>6</v>
      </c>
      <c r="D24" s="224" t="s">
        <v>47</v>
      </c>
      <c r="E24" s="224" t="s">
        <v>462</v>
      </c>
      <c r="F24" s="285">
        <v>2000.7</v>
      </c>
    </row>
    <row r="25" spans="2:6">
      <c r="B25" s="286" t="s">
        <v>40</v>
      </c>
      <c r="C25" s="227" t="s">
        <v>18</v>
      </c>
      <c r="D25" s="227" t="s">
        <v>257</v>
      </c>
      <c r="E25" s="227" t="s">
        <v>258</v>
      </c>
      <c r="F25" s="287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0" t="s">
        <v>27</v>
      </c>
      <c r="C18" s="216" t="s">
        <v>18</v>
      </c>
      <c r="D18" s="216" t="s">
        <v>28</v>
      </c>
      <c r="E18" s="216" t="s">
        <v>29</v>
      </c>
      <c r="F18" s="281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59</v>
      </c>
      <c r="E5" s="211" t="s">
        <v>104</v>
      </c>
      <c r="F5" s="279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0" t="s">
        <v>17</v>
      </c>
      <c r="C18" s="216" t="s">
        <v>6</v>
      </c>
      <c r="D18" s="216" t="s">
        <v>251</v>
      </c>
      <c r="E18" s="216" t="s">
        <v>252</v>
      </c>
      <c r="F18" s="281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72" t="s">
        <v>40</v>
      </c>
      <c r="C37" s="273" t="s">
        <v>6</v>
      </c>
      <c r="D37" s="273" t="s">
        <v>45</v>
      </c>
      <c r="E37" s="273" t="s">
        <v>46</v>
      </c>
      <c r="F37" s="274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88" t="s">
        <v>40</v>
      </c>
      <c r="C33" s="289" t="s">
        <v>6</v>
      </c>
      <c r="D33" s="289" t="s">
        <v>45</v>
      </c>
      <c r="E33" s="289" t="s">
        <v>46</v>
      </c>
      <c r="F33" s="290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88" t="s">
        <v>40</v>
      </c>
      <c r="C30" s="289" t="s">
        <v>6</v>
      </c>
      <c r="D30" s="289" t="s">
        <v>45</v>
      </c>
      <c r="E30" s="289" t="s">
        <v>46</v>
      </c>
      <c r="F30" s="290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9" t="s">
        <v>472</v>
      </c>
      <c r="I19" s="340"/>
      <c r="K19" s="341" t="s">
        <v>475</v>
      </c>
      <c r="L19" s="342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295" t="s">
        <v>2</v>
      </c>
      <c r="I20" s="296" t="s">
        <v>4</v>
      </c>
      <c r="K20" s="291">
        <v>295</v>
      </c>
      <c r="L20" s="292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297" t="s">
        <v>476</v>
      </c>
      <c r="I21" s="298">
        <f>F21</f>
        <v>298</v>
      </c>
      <c r="K21" s="294">
        <f>K20-I24</f>
        <v>-496</v>
      </c>
      <c r="L21" s="293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297" t="s">
        <v>22</v>
      </c>
      <c r="I22" s="298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299" t="s">
        <v>471</v>
      </c>
      <c r="I23" s="300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1" t="s">
        <v>76</v>
      </c>
      <c r="I24" s="302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251</v>
      </c>
      <c r="E5" s="211" t="s">
        <v>252</v>
      </c>
      <c r="F5" s="279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9" t="s">
        <v>472</v>
      </c>
      <c r="I20" s="340"/>
      <c r="K20" s="341" t="s">
        <v>475</v>
      </c>
      <c r="L20" s="342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295" t="s">
        <v>2</v>
      </c>
      <c r="I21" s="296" t="s">
        <v>4</v>
      </c>
      <c r="K21" s="291">
        <v>1204.67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297" t="s">
        <v>463</v>
      </c>
      <c r="I22" s="298">
        <f>F8</f>
        <v>996</v>
      </c>
      <c r="K22" s="294">
        <f>K21-I25</f>
        <v>48.670000000000073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297" t="s">
        <v>22</v>
      </c>
      <c r="I23" s="298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299" t="s">
        <v>479</v>
      </c>
      <c r="I24" s="300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1" t="s">
        <v>76</v>
      </c>
      <c r="I25" s="302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51</v>
      </c>
      <c r="E5" s="211" t="s">
        <v>460</v>
      </c>
      <c r="F5" s="212">
        <v>51</v>
      </c>
    </row>
    <row r="6" spans="2:6">
      <c r="B6" s="213" t="s">
        <v>17</v>
      </c>
      <c r="C6" s="91" t="s">
        <v>18</v>
      </c>
      <c r="D6" s="91" t="s">
        <v>120</v>
      </c>
      <c r="E6" s="91" t="s">
        <v>450</v>
      </c>
      <c r="F6" s="214">
        <v>50</v>
      </c>
    </row>
    <row r="7" spans="2:6">
      <c r="B7" s="213" t="s">
        <v>17</v>
      </c>
      <c r="C7" s="91" t="s">
        <v>18</v>
      </c>
      <c r="D7" s="91" t="s">
        <v>71</v>
      </c>
      <c r="E7" s="91" t="s">
        <v>463</v>
      </c>
      <c r="F7" s="214">
        <v>249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36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141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250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25</v>
      </c>
    </row>
    <row r="12" spans="2:6">
      <c r="B12" s="213" t="s">
        <v>17</v>
      </c>
      <c r="C12" s="91" t="s">
        <v>6</v>
      </c>
      <c r="D12" s="91" t="s">
        <v>55</v>
      </c>
      <c r="E12" s="91" t="s">
        <v>56</v>
      </c>
      <c r="F12" s="214">
        <v>25</v>
      </c>
    </row>
    <row r="13" spans="2:6">
      <c r="B13" s="213" t="s">
        <v>17</v>
      </c>
      <c r="C13" s="91" t="s">
        <v>6</v>
      </c>
      <c r="D13" s="91" t="s">
        <v>43</v>
      </c>
      <c r="E13" s="91" t="s">
        <v>459</v>
      </c>
      <c r="F13" s="214">
        <v>100</v>
      </c>
    </row>
    <row r="14" spans="2:6">
      <c r="B14" s="213" t="s">
        <v>17</v>
      </c>
      <c r="C14" s="91" t="s">
        <v>6</v>
      </c>
      <c r="D14" s="91" t="s">
        <v>21</v>
      </c>
      <c r="E14" s="91" t="s">
        <v>22</v>
      </c>
      <c r="F14" s="214">
        <v>1125</v>
      </c>
    </row>
    <row r="15" spans="2:6">
      <c r="B15" s="213" t="s">
        <v>17</v>
      </c>
      <c r="C15" s="91" t="s">
        <v>6</v>
      </c>
      <c r="D15" s="91" t="s">
        <v>11</v>
      </c>
      <c r="E15" s="91" t="s">
        <v>466</v>
      </c>
      <c r="F15" s="214">
        <v>619</v>
      </c>
    </row>
    <row r="16" spans="2:6">
      <c r="B16" s="213" t="s">
        <v>17</v>
      </c>
      <c r="C16" s="91" t="s">
        <v>6</v>
      </c>
      <c r="D16" s="91" t="s">
        <v>25</v>
      </c>
      <c r="E16" s="91" t="s">
        <v>26</v>
      </c>
      <c r="F16" s="214">
        <v>45</v>
      </c>
    </row>
    <row r="17" spans="2:6" ht="17" thickBot="1">
      <c r="B17" s="215" t="s">
        <v>17</v>
      </c>
      <c r="C17" s="216" t="s">
        <v>6</v>
      </c>
      <c r="D17" s="216" t="s">
        <v>59</v>
      </c>
      <c r="E17" s="216" t="s">
        <v>104</v>
      </c>
      <c r="F17" s="217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253</v>
      </c>
    </row>
    <row r="6" spans="2:6">
      <c r="B6" s="213" t="s">
        <v>17</v>
      </c>
      <c r="C6" s="91" t="s">
        <v>18</v>
      </c>
      <c r="D6" s="91" t="s">
        <v>51</v>
      </c>
      <c r="E6" s="91" t="s">
        <v>460</v>
      </c>
      <c r="F6" s="214">
        <v>130</v>
      </c>
    </row>
    <row r="7" spans="2:6">
      <c r="B7" s="213" t="s">
        <v>17</v>
      </c>
      <c r="C7" s="91" t="s">
        <v>18</v>
      </c>
      <c r="D7" s="91" t="s">
        <v>120</v>
      </c>
      <c r="E7" s="91" t="s">
        <v>450</v>
      </c>
      <c r="F7" s="214">
        <v>0</v>
      </c>
    </row>
    <row r="8" spans="2:6">
      <c r="B8" s="213" t="s">
        <v>17</v>
      </c>
      <c r="C8" s="91" t="s">
        <v>18</v>
      </c>
      <c r="D8" s="91" t="s">
        <v>71</v>
      </c>
      <c r="E8" s="91" t="s">
        <v>463</v>
      </c>
      <c r="F8" s="214">
        <v>2</v>
      </c>
    </row>
    <row r="9" spans="2:6">
      <c r="B9" s="213" t="s">
        <v>17</v>
      </c>
      <c r="C9" s="91" t="s">
        <v>18</v>
      </c>
      <c r="D9" s="91" t="s">
        <v>221</v>
      </c>
      <c r="E9" s="91" t="s">
        <v>230</v>
      </c>
      <c r="F9" s="214">
        <v>15</v>
      </c>
    </row>
    <row r="10" spans="2:6">
      <c r="B10" s="213" t="s">
        <v>17</v>
      </c>
      <c r="C10" s="91" t="s">
        <v>18</v>
      </c>
      <c r="D10" s="91" t="s">
        <v>251</v>
      </c>
      <c r="E10" s="91" t="s">
        <v>252</v>
      </c>
      <c r="F10" s="214">
        <v>36</v>
      </c>
    </row>
    <row r="11" spans="2:6">
      <c r="B11" s="213" t="s">
        <v>17</v>
      </c>
      <c r="C11" s="91" t="s">
        <v>6</v>
      </c>
      <c r="D11" s="91" t="s">
        <v>55</v>
      </c>
      <c r="E11" s="91" t="s">
        <v>56</v>
      </c>
      <c r="F11" s="214">
        <v>50</v>
      </c>
    </row>
    <row r="12" spans="2:6">
      <c r="B12" s="213" t="s">
        <v>17</v>
      </c>
      <c r="C12" s="91" t="s">
        <v>6</v>
      </c>
      <c r="D12" s="91" t="s">
        <v>43</v>
      </c>
      <c r="E12" s="91" t="s">
        <v>459</v>
      </c>
      <c r="F12" s="214">
        <v>100</v>
      </c>
    </row>
    <row r="13" spans="2:6">
      <c r="B13" s="213" t="s">
        <v>17</v>
      </c>
      <c r="C13" s="91" t="s">
        <v>6</v>
      </c>
      <c r="D13" s="91" t="s">
        <v>11</v>
      </c>
      <c r="E13" s="91" t="s">
        <v>466</v>
      </c>
      <c r="F13" s="214">
        <v>400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74</v>
      </c>
    </row>
    <row r="15" spans="2:6">
      <c r="B15" s="213" t="s">
        <v>17</v>
      </c>
      <c r="C15" s="91" t="s">
        <v>6</v>
      </c>
      <c r="D15" s="91" t="s">
        <v>67</v>
      </c>
      <c r="E15" s="91" t="s">
        <v>68</v>
      </c>
      <c r="F15" s="214">
        <v>100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62</v>
      </c>
    </row>
    <row r="17" spans="2:12" ht="17" thickBot="1">
      <c r="B17" s="215" t="s">
        <v>17</v>
      </c>
      <c r="C17" s="216" t="s">
        <v>6</v>
      </c>
      <c r="D17" s="216" t="s">
        <v>128</v>
      </c>
      <c r="E17" s="216" t="s">
        <v>250</v>
      </c>
      <c r="F17" s="217">
        <v>149</v>
      </c>
    </row>
    <row r="18" spans="2:12">
      <c r="B18" s="218" t="s">
        <v>27</v>
      </c>
      <c r="C18" s="219" t="s">
        <v>18</v>
      </c>
      <c r="D18" s="219" t="s">
        <v>7</v>
      </c>
      <c r="E18" s="219" t="s">
        <v>461</v>
      </c>
      <c r="F18" s="220">
        <v>52</v>
      </c>
    </row>
    <row r="19" spans="2:12">
      <c r="B19" s="221" t="s">
        <v>27</v>
      </c>
      <c r="C19" s="103" t="s">
        <v>18</v>
      </c>
      <c r="D19" s="103" t="s">
        <v>81</v>
      </c>
      <c r="E19" s="103" t="s">
        <v>82</v>
      </c>
      <c r="F19" s="222">
        <v>925</v>
      </c>
    </row>
    <row r="20" spans="2:12" ht="17" thickBot="1">
      <c r="B20" s="221" t="s">
        <v>27</v>
      </c>
      <c r="C20" s="103" t="s">
        <v>6</v>
      </c>
      <c r="D20" s="103" t="s">
        <v>61</v>
      </c>
      <c r="E20" s="103" t="s">
        <v>62</v>
      </c>
      <c r="F20" s="222">
        <v>260</v>
      </c>
    </row>
    <row r="21" spans="2:12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200</v>
      </c>
      <c r="H21" s="339" t="s">
        <v>472</v>
      </c>
      <c r="I21" s="340"/>
      <c r="K21" s="341" t="s">
        <v>475</v>
      </c>
      <c r="L21" s="342"/>
    </row>
    <row r="22" spans="2:12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147</v>
      </c>
      <c r="H22" s="295" t="s">
        <v>2</v>
      </c>
      <c r="I22" s="296" t="s">
        <v>4</v>
      </c>
      <c r="K22" s="291">
        <v>0</v>
      </c>
      <c r="L22" s="292" t="s">
        <v>473</v>
      </c>
    </row>
    <row r="23" spans="2:12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  <c r="H23" s="297" t="s">
        <v>250</v>
      </c>
      <c r="I23" s="298">
        <f>F17</f>
        <v>149</v>
      </c>
      <c r="K23" s="294">
        <f>K22-I26</f>
        <v>-323</v>
      </c>
      <c r="L23" s="293" t="s">
        <v>474</v>
      </c>
    </row>
    <row r="24" spans="2:12">
      <c r="B24" s="221" t="s">
        <v>27</v>
      </c>
      <c r="C24" s="103" t="s">
        <v>6</v>
      </c>
      <c r="D24" s="103" t="s">
        <v>9</v>
      </c>
      <c r="E24" s="103" t="s">
        <v>105</v>
      </c>
      <c r="F24" s="222">
        <v>170</v>
      </c>
      <c r="H24" s="297" t="s">
        <v>481</v>
      </c>
      <c r="I24" s="298">
        <f>F15</f>
        <v>100</v>
      </c>
    </row>
    <row r="25" spans="2:12" ht="17" thickBot="1">
      <c r="B25" s="221" t="s">
        <v>27</v>
      </c>
      <c r="C25" s="103" t="s">
        <v>6</v>
      </c>
      <c r="D25" s="103" t="s">
        <v>53</v>
      </c>
      <c r="E25" s="103" t="s">
        <v>123</v>
      </c>
      <c r="F25" s="222">
        <v>50</v>
      </c>
      <c r="H25" s="299" t="s">
        <v>20</v>
      </c>
      <c r="I25" s="300">
        <f>F14</f>
        <v>74</v>
      </c>
    </row>
    <row r="26" spans="2:12" ht="17" thickBot="1">
      <c r="B26" s="221" t="s">
        <v>27</v>
      </c>
      <c r="C26" s="103" t="s">
        <v>6</v>
      </c>
      <c r="D26" s="103" t="s">
        <v>36</v>
      </c>
      <c r="E26" s="103" t="s">
        <v>37</v>
      </c>
      <c r="F26" s="222">
        <v>143</v>
      </c>
      <c r="H26" s="301" t="s">
        <v>76</v>
      </c>
      <c r="I26" s="302">
        <f>SUM(I23:I25)</f>
        <v>323</v>
      </c>
    </row>
    <row r="27" spans="2:12">
      <c r="B27" s="221" t="s">
        <v>27</v>
      </c>
      <c r="C27" s="103" t="s">
        <v>6</v>
      </c>
      <c r="D27" s="103" t="s">
        <v>63</v>
      </c>
      <c r="E27" s="103" t="s">
        <v>64</v>
      </c>
      <c r="F27" s="222">
        <v>75</v>
      </c>
    </row>
    <row r="28" spans="2:12">
      <c r="B28" s="221" t="s">
        <v>27</v>
      </c>
      <c r="C28" s="103" t="s">
        <v>6</v>
      </c>
      <c r="D28" s="103" t="s">
        <v>228</v>
      </c>
      <c r="E28" s="103" t="s">
        <v>470</v>
      </c>
      <c r="F28" s="222">
        <v>115</v>
      </c>
    </row>
    <row r="29" spans="2:12">
      <c r="B29" s="221" t="s">
        <v>27</v>
      </c>
      <c r="C29" s="103" t="s">
        <v>6</v>
      </c>
      <c r="D29" s="103" t="s">
        <v>246</v>
      </c>
      <c r="E29" s="103" t="s">
        <v>462</v>
      </c>
      <c r="F29" s="222">
        <v>400</v>
      </c>
    </row>
    <row r="30" spans="2:12">
      <c r="B30" s="221" t="s">
        <v>27</v>
      </c>
      <c r="C30" s="103" t="s">
        <v>6</v>
      </c>
      <c r="D30" s="103" t="s">
        <v>259</v>
      </c>
      <c r="E30" s="103" t="s">
        <v>39</v>
      </c>
      <c r="F30" s="222">
        <v>704</v>
      </c>
    </row>
    <row r="31" spans="2:12" ht="17" thickBot="1">
      <c r="B31" s="223" t="s">
        <v>27</v>
      </c>
      <c r="C31" s="224" t="s">
        <v>6</v>
      </c>
      <c r="D31" s="224" t="s">
        <v>262</v>
      </c>
      <c r="E31" s="224" t="s">
        <v>263</v>
      </c>
      <c r="F31" s="225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03" t="s">
        <v>0</v>
      </c>
      <c r="C4" s="304" t="s">
        <v>2</v>
      </c>
      <c r="D4" s="304" t="s">
        <v>3</v>
      </c>
      <c r="E4" s="304" t="s">
        <v>1</v>
      </c>
      <c r="F4" s="305" t="s">
        <v>4</v>
      </c>
    </row>
    <row r="5" spans="2:6">
      <c r="B5" s="306" t="s">
        <v>17</v>
      </c>
      <c r="C5" s="307" t="s">
        <v>25</v>
      </c>
      <c r="D5" s="307" t="s">
        <v>26</v>
      </c>
      <c r="E5" s="307" t="s">
        <v>18</v>
      </c>
      <c r="F5" s="308">
        <v>444</v>
      </c>
    </row>
    <row r="6" spans="2:6">
      <c r="B6" s="306" t="s">
        <v>17</v>
      </c>
      <c r="C6" s="307" t="s">
        <v>67</v>
      </c>
      <c r="D6" s="307" t="s">
        <v>68</v>
      </c>
      <c r="E6" s="307" t="s">
        <v>18</v>
      </c>
      <c r="F6" s="308">
        <v>425</v>
      </c>
    </row>
    <row r="7" spans="2:6">
      <c r="B7" s="306" t="s">
        <v>17</v>
      </c>
      <c r="C7" s="307" t="s">
        <v>128</v>
      </c>
      <c r="D7" s="307" t="s">
        <v>250</v>
      </c>
      <c r="E7" s="307" t="s">
        <v>18</v>
      </c>
      <c r="F7" s="308">
        <v>126</v>
      </c>
    </row>
    <row r="8" spans="2:6">
      <c r="B8" s="306" t="s">
        <v>17</v>
      </c>
      <c r="C8" s="307" t="s">
        <v>21</v>
      </c>
      <c r="D8" s="307" t="s">
        <v>22</v>
      </c>
      <c r="E8" s="307" t="s">
        <v>6</v>
      </c>
      <c r="F8" s="308">
        <v>50</v>
      </c>
    </row>
    <row r="9" spans="2:6">
      <c r="B9" s="306" t="s">
        <v>17</v>
      </c>
      <c r="C9" s="307" t="s">
        <v>51</v>
      </c>
      <c r="D9" s="307" t="s">
        <v>460</v>
      </c>
      <c r="E9" s="307" t="s">
        <v>6</v>
      </c>
      <c r="F9" s="308">
        <v>15</v>
      </c>
    </row>
    <row r="10" spans="2:6">
      <c r="B10" s="306" t="s">
        <v>17</v>
      </c>
      <c r="C10" s="307" t="s">
        <v>11</v>
      </c>
      <c r="D10" s="307" t="s">
        <v>466</v>
      </c>
      <c r="E10" s="307" t="s">
        <v>6</v>
      </c>
      <c r="F10" s="308">
        <v>195</v>
      </c>
    </row>
    <row r="11" spans="2:6">
      <c r="B11" s="306" t="s">
        <v>17</v>
      </c>
      <c r="C11" s="307" t="s">
        <v>19</v>
      </c>
      <c r="D11" s="307" t="s">
        <v>20</v>
      </c>
      <c r="E11" s="307" t="s">
        <v>6</v>
      </c>
      <c r="F11" s="308">
        <v>112</v>
      </c>
    </row>
    <row r="12" spans="2:6">
      <c r="B12" s="306" t="s">
        <v>17</v>
      </c>
      <c r="C12" s="307" t="s">
        <v>59</v>
      </c>
      <c r="D12" s="307" t="s">
        <v>104</v>
      </c>
      <c r="E12" s="307" t="s">
        <v>6</v>
      </c>
      <c r="F12" s="308">
        <v>54</v>
      </c>
    </row>
    <row r="13" spans="2:6">
      <c r="B13" s="306" t="s">
        <v>17</v>
      </c>
      <c r="C13" s="307" t="s">
        <v>251</v>
      </c>
      <c r="D13" s="307" t="s">
        <v>252</v>
      </c>
      <c r="E13" s="307" t="s">
        <v>6</v>
      </c>
      <c r="F13" s="308">
        <v>31</v>
      </c>
    </row>
    <row r="14" spans="2:6" ht="17" thickBot="1">
      <c r="B14" s="306" t="s">
        <v>17</v>
      </c>
      <c r="C14" s="307" t="s">
        <v>253</v>
      </c>
      <c r="D14" s="307" t="s">
        <v>254</v>
      </c>
      <c r="E14" s="307" t="s">
        <v>6</v>
      </c>
      <c r="F14" s="308">
        <v>287</v>
      </c>
    </row>
    <row r="15" spans="2:6">
      <c r="B15" s="309" t="s">
        <v>27</v>
      </c>
      <c r="C15" s="310" t="s">
        <v>28</v>
      </c>
      <c r="D15" s="310" t="s">
        <v>29</v>
      </c>
      <c r="E15" s="310" t="s">
        <v>18</v>
      </c>
      <c r="F15" s="311">
        <v>500</v>
      </c>
    </row>
    <row r="16" spans="2:6">
      <c r="B16" s="312" t="s">
        <v>27</v>
      </c>
      <c r="C16" s="313" t="s">
        <v>36</v>
      </c>
      <c r="D16" s="313" t="s">
        <v>37</v>
      </c>
      <c r="E16" s="313" t="s">
        <v>18</v>
      </c>
      <c r="F16" s="314">
        <v>30</v>
      </c>
    </row>
    <row r="17" spans="2:12" ht="17" thickBot="1">
      <c r="B17" s="312" t="s">
        <v>27</v>
      </c>
      <c r="C17" s="313" t="s">
        <v>61</v>
      </c>
      <c r="D17" s="313" t="s">
        <v>62</v>
      </c>
      <c r="E17" s="313" t="s">
        <v>6</v>
      </c>
      <c r="F17" s="314">
        <v>64</v>
      </c>
    </row>
    <row r="18" spans="2:12">
      <c r="B18" s="312" t="s">
        <v>27</v>
      </c>
      <c r="C18" s="313" t="s">
        <v>32</v>
      </c>
      <c r="D18" s="313" t="s">
        <v>33</v>
      </c>
      <c r="E18" s="313" t="s">
        <v>6</v>
      </c>
      <c r="F18" s="314">
        <v>75</v>
      </c>
      <c r="H18" s="339" t="s">
        <v>472</v>
      </c>
      <c r="I18" s="340"/>
      <c r="K18" s="341" t="s">
        <v>475</v>
      </c>
      <c r="L18" s="342"/>
    </row>
    <row r="19" spans="2:12">
      <c r="B19" s="312" t="s">
        <v>27</v>
      </c>
      <c r="C19" s="313" t="s">
        <v>9</v>
      </c>
      <c r="D19" s="313" t="s">
        <v>105</v>
      </c>
      <c r="E19" s="313" t="s">
        <v>6</v>
      </c>
      <c r="F19" s="314">
        <v>165</v>
      </c>
      <c r="H19" s="295" t="s">
        <v>2</v>
      </c>
      <c r="I19" s="296" t="s">
        <v>4</v>
      </c>
      <c r="K19" s="291">
        <v>-72</v>
      </c>
      <c r="L19" s="292" t="s">
        <v>473</v>
      </c>
    </row>
    <row r="20" spans="2:12" ht="17" thickBot="1">
      <c r="B20" s="312" t="s">
        <v>27</v>
      </c>
      <c r="C20" s="313" t="s">
        <v>63</v>
      </c>
      <c r="D20" s="313" t="s">
        <v>64</v>
      </c>
      <c r="E20" s="313" t="s">
        <v>6</v>
      </c>
      <c r="F20" s="314">
        <v>36</v>
      </c>
      <c r="H20" s="297" t="s">
        <v>482</v>
      </c>
      <c r="I20" s="298">
        <v>318.33</v>
      </c>
      <c r="K20" s="294">
        <f>K19+I21</f>
        <v>246.32999999999998</v>
      </c>
      <c r="L20" s="293" t="s">
        <v>474</v>
      </c>
    </row>
    <row r="21" spans="2:12" ht="17" thickBot="1">
      <c r="B21" s="312" t="s">
        <v>27</v>
      </c>
      <c r="C21" s="313" t="s">
        <v>81</v>
      </c>
      <c r="D21" s="313" t="s">
        <v>82</v>
      </c>
      <c r="E21" s="313" t="s">
        <v>6</v>
      </c>
      <c r="F21" s="314">
        <v>100</v>
      </c>
      <c r="H21" s="301" t="s">
        <v>76</v>
      </c>
      <c r="I21" s="302">
        <f>SUM(I20:I20)</f>
        <v>318.33</v>
      </c>
    </row>
    <row r="22" spans="2:12" ht="17" thickBot="1">
      <c r="B22" s="312" t="s">
        <v>27</v>
      </c>
      <c r="C22" s="313" t="s">
        <v>228</v>
      </c>
      <c r="D22" s="313" t="s">
        <v>470</v>
      </c>
      <c r="E22" s="313" t="s">
        <v>6</v>
      </c>
      <c r="F22" s="314">
        <v>125</v>
      </c>
    </row>
    <row r="23" spans="2:12" ht="17" thickBot="1">
      <c r="B23" s="315" t="s">
        <v>40</v>
      </c>
      <c r="C23" s="316" t="s">
        <v>440</v>
      </c>
      <c r="D23" s="316" t="s">
        <v>477</v>
      </c>
      <c r="E23" s="316" t="s">
        <v>18</v>
      </c>
      <c r="F23" s="317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11</v>
      </c>
      <c r="E5" s="211" t="s">
        <v>466</v>
      </c>
      <c r="F5" s="279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18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H4" s="319"/>
    </row>
    <row r="5" spans="2:9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19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39" t="s">
        <v>472</v>
      </c>
      <c r="I20" s="340"/>
      <c r="K20" s="341" t="s">
        <v>475</v>
      </c>
      <c r="L20" s="342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295" t="s">
        <v>2</v>
      </c>
      <c r="I21" s="296" t="s">
        <v>4</v>
      </c>
      <c r="K21" s="291">
        <v>614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297" t="s">
        <v>250</v>
      </c>
      <c r="I22" s="298">
        <f>-F9</f>
        <v>-361</v>
      </c>
      <c r="K22" s="294">
        <f>K21-I27</f>
        <v>-1102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297" t="s">
        <v>481</v>
      </c>
      <c r="I23" s="298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297" t="s">
        <v>20</v>
      </c>
      <c r="I24" s="298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297" t="s">
        <v>450</v>
      </c>
      <c r="I25" s="298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299" t="s">
        <v>483</v>
      </c>
      <c r="I26" s="300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1" t="s">
        <v>76</v>
      </c>
      <c r="I27" s="302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workbookViewId="0">
      <selection activeCell="B4" sqref="B4:F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67</v>
      </c>
      <c r="E5" s="211" t="s">
        <v>68</v>
      </c>
      <c r="F5" s="279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18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65DCEC-AFB7-9E47-A0C6-8E5A48C91CAB}">
  <dimension ref="B3:T46"/>
  <sheetViews>
    <sheetView showGridLines="0" topLeftCell="A2" zoomScale="85" workbookViewId="0">
      <selection activeCell="B4" sqref="B4:F46"/>
    </sheetView>
  </sheetViews>
  <sheetFormatPr baseColWidth="10" defaultRowHeight="16"/>
  <cols>
    <col min="5" max="5" width="15" bestFit="1" customWidth="1"/>
  </cols>
  <sheetData>
    <row r="3" spans="2:20" ht="17" thickBot="1"/>
    <row r="4" spans="2:20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T4">
        <f>21+15+6</f>
        <v>42</v>
      </c>
    </row>
    <row r="5" spans="2:20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90</v>
      </c>
    </row>
    <row r="6" spans="2:20">
      <c r="B6" s="90" t="s">
        <v>17</v>
      </c>
      <c r="C6" s="91" t="s">
        <v>18</v>
      </c>
      <c r="D6" s="91" t="s">
        <v>21</v>
      </c>
      <c r="E6" s="91" t="s">
        <v>22</v>
      </c>
      <c r="F6" s="92">
        <v>66</v>
      </c>
    </row>
    <row r="7" spans="2:20">
      <c r="B7" s="90" t="s">
        <v>17</v>
      </c>
      <c r="C7" s="91" t="s">
        <v>18</v>
      </c>
      <c r="D7" s="91" t="s">
        <v>23</v>
      </c>
      <c r="E7" s="91" t="s">
        <v>24</v>
      </c>
      <c r="F7" s="92">
        <v>22</v>
      </c>
    </row>
    <row r="8" spans="2:20">
      <c r="B8" s="90" t="s">
        <v>17</v>
      </c>
      <c r="C8" s="91" t="s">
        <v>18</v>
      </c>
      <c r="D8" s="91" t="s">
        <v>11</v>
      </c>
      <c r="E8" s="91" t="s">
        <v>466</v>
      </c>
      <c r="F8" s="92">
        <v>624</v>
      </c>
    </row>
    <row r="9" spans="2:20">
      <c r="B9" s="90" t="s">
        <v>17</v>
      </c>
      <c r="C9" s="91" t="s">
        <v>6</v>
      </c>
      <c r="D9" s="91" t="s">
        <v>55</v>
      </c>
      <c r="E9" s="91" t="s">
        <v>56</v>
      </c>
      <c r="F9" s="92">
        <v>25</v>
      </c>
    </row>
    <row r="10" spans="2:20">
      <c r="B10" s="90" t="s">
        <v>17</v>
      </c>
      <c r="C10" s="91" t="s">
        <v>6</v>
      </c>
      <c r="D10" s="91" t="s">
        <v>51</v>
      </c>
      <c r="E10" s="91" t="s">
        <v>460</v>
      </c>
      <c r="F10" s="92">
        <v>111</v>
      </c>
    </row>
    <row r="11" spans="2:20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265</v>
      </c>
    </row>
    <row r="12" spans="2:20">
      <c r="B12" s="90" t="s">
        <v>17</v>
      </c>
      <c r="C12" s="91" t="s">
        <v>6</v>
      </c>
      <c r="D12" s="91" t="s">
        <v>71</v>
      </c>
      <c r="E12" s="91" t="s">
        <v>463</v>
      </c>
      <c r="F12" s="92">
        <v>75</v>
      </c>
    </row>
    <row r="13" spans="2:20">
      <c r="B13" s="90" t="s">
        <v>17</v>
      </c>
      <c r="C13" s="91" t="s">
        <v>6</v>
      </c>
      <c r="D13" s="91" t="s">
        <v>38</v>
      </c>
      <c r="E13" s="91" t="s">
        <v>469</v>
      </c>
      <c r="F13" s="92">
        <v>70</v>
      </c>
    </row>
    <row r="14" spans="2:20">
      <c r="B14" s="90" t="s">
        <v>17</v>
      </c>
      <c r="C14" s="91" t="s">
        <v>6</v>
      </c>
      <c r="D14" s="91" t="s">
        <v>19</v>
      </c>
      <c r="E14" s="91" t="s">
        <v>20</v>
      </c>
      <c r="F14" s="92">
        <v>545</v>
      </c>
    </row>
    <row r="15" spans="2:20">
      <c r="B15" s="90" t="s">
        <v>17</v>
      </c>
      <c r="C15" s="91" t="s">
        <v>6</v>
      </c>
      <c r="D15" s="91" t="s">
        <v>25</v>
      </c>
      <c r="E15" s="91" t="s">
        <v>26</v>
      </c>
      <c r="F15" s="92">
        <v>50</v>
      </c>
    </row>
    <row r="16" spans="2:20">
      <c r="B16" s="90" t="s">
        <v>17</v>
      </c>
      <c r="C16" s="91" t="s">
        <v>6</v>
      </c>
      <c r="D16" s="91" t="s">
        <v>67</v>
      </c>
      <c r="E16" s="91" t="s">
        <v>68</v>
      </c>
      <c r="F16" s="92">
        <v>348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92">
        <v>20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212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317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50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85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92">
        <v>199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600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3250.8</v>
      </c>
    </row>
    <row r="25" spans="2:6" ht="17" thickBot="1">
      <c r="B25" s="90" t="s">
        <v>17</v>
      </c>
      <c r="C25" s="91" t="s">
        <v>6</v>
      </c>
      <c r="D25" s="91" t="s">
        <v>498</v>
      </c>
      <c r="E25" s="91" t="s">
        <v>499</v>
      </c>
      <c r="F25" s="318">
        <v>1349.1</v>
      </c>
    </row>
    <row r="26" spans="2:6">
      <c r="B26" s="99" t="s">
        <v>27</v>
      </c>
      <c r="C26" s="100" t="s">
        <v>18</v>
      </c>
      <c r="D26" s="100" t="s">
        <v>61</v>
      </c>
      <c r="E26" s="100" t="s">
        <v>62</v>
      </c>
      <c r="F26" s="101">
        <v>57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575</v>
      </c>
    </row>
    <row r="28" spans="2:6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254</v>
      </c>
    </row>
    <row r="29" spans="2:6">
      <c r="B29" s="102" t="s">
        <v>27</v>
      </c>
      <c r="C29" s="103" t="s">
        <v>6</v>
      </c>
      <c r="D29" s="103" t="s">
        <v>7</v>
      </c>
      <c r="E29" s="103" t="s">
        <v>461</v>
      </c>
      <c r="F29" s="104">
        <v>56</v>
      </c>
    </row>
    <row r="30" spans="2:6">
      <c r="B30" s="102" t="s">
        <v>27</v>
      </c>
      <c r="C30" s="103" t="s">
        <v>6</v>
      </c>
      <c r="D30" s="103" t="s">
        <v>32</v>
      </c>
      <c r="E30" s="103" t="s">
        <v>33</v>
      </c>
      <c r="F30" s="104">
        <v>256</v>
      </c>
    </row>
    <row r="31" spans="2:6">
      <c r="B31" s="102" t="s">
        <v>27</v>
      </c>
      <c r="C31" s="103" t="s">
        <v>6</v>
      </c>
      <c r="D31" s="103" t="s">
        <v>34</v>
      </c>
      <c r="E31" s="103" t="s">
        <v>35</v>
      </c>
      <c r="F31" s="104">
        <v>255</v>
      </c>
    </row>
    <row r="32" spans="2:6">
      <c r="B32" s="102" t="s">
        <v>27</v>
      </c>
      <c r="C32" s="103" t="s">
        <v>6</v>
      </c>
      <c r="D32" s="103" t="s">
        <v>9</v>
      </c>
      <c r="E32" s="103" t="s">
        <v>105</v>
      </c>
      <c r="F32" s="104">
        <v>240</v>
      </c>
    </row>
    <row r="33" spans="2:6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100</v>
      </c>
    </row>
    <row r="34" spans="2:6">
      <c r="B34" s="102" t="s">
        <v>27</v>
      </c>
      <c r="C34" s="103" t="s">
        <v>6</v>
      </c>
      <c r="D34" s="103" t="s">
        <v>36</v>
      </c>
      <c r="E34" s="103" t="s">
        <v>37</v>
      </c>
      <c r="F34" s="104">
        <v>267</v>
      </c>
    </row>
    <row r="35" spans="2:6">
      <c r="B35" s="102" t="s">
        <v>27</v>
      </c>
      <c r="C35" s="103" t="s">
        <v>6</v>
      </c>
      <c r="D35" s="103" t="s">
        <v>63</v>
      </c>
      <c r="E35" s="103" t="s">
        <v>64</v>
      </c>
      <c r="F35" s="104">
        <v>118</v>
      </c>
    </row>
    <row r="36" spans="2:6">
      <c r="B36" s="102" t="s">
        <v>27</v>
      </c>
      <c r="C36" s="103" t="s">
        <v>6</v>
      </c>
      <c r="D36" s="103" t="s">
        <v>81</v>
      </c>
      <c r="E36" s="103" t="s">
        <v>82</v>
      </c>
      <c r="F36" s="104">
        <v>75</v>
      </c>
    </row>
    <row r="37" spans="2:6">
      <c r="B37" s="102" t="s">
        <v>27</v>
      </c>
      <c r="C37" s="103" t="s">
        <v>6</v>
      </c>
      <c r="D37" s="103" t="s">
        <v>228</v>
      </c>
      <c r="E37" s="103" t="s">
        <v>470</v>
      </c>
      <c r="F37" s="104">
        <v>185</v>
      </c>
    </row>
    <row r="38" spans="2:6">
      <c r="B38" s="102" t="s">
        <v>27</v>
      </c>
      <c r="C38" s="103" t="s">
        <v>6</v>
      </c>
      <c r="D38" s="103" t="s">
        <v>246</v>
      </c>
      <c r="E38" s="103" t="s">
        <v>462</v>
      </c>
      <c r="F38" s="104">
        <v>3145.5</v>
      </c>
    </row>
    <row r="39" spans="2:6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85</v>
      </c>
    </row>
    <row r="40" spans="2:6" ht="17" thickBot="1">
      <c r="B40" s="102" t="s">
        <v>27</v>
      </c>
      <c r="C40" s="103" t="s">
        <v>6</v>
      </c>
      <c r="D40" s="103" t="s">
        <v>500</v>
      </c>
      <c r="E40" s="103" t="s">
        <v>501</v>
      </c>
      <c r="F40" s="104">
        <v>1000</v>
      </c>
    </row>
    <row r="41" spans="2:6">
      <c r="B41" s="119" t="s">
        <v>40</v>
      </c>
      <c r="C41" s="120" t="s">
        <v>18</v>
      </c>
      <c r="D41" s="120" t="s">
        <v>440</v>
      </c>
      <c r="E41" s="120" t="s">
        <v>477</v>
      </c>
      <c r="F41" s="121">
        <v>0</v>
      </c>
    </row>
    <row r="42" spans="2:6">
      <c r="B42" s="122" t="s">
        <v>40</v>
      </c>
      <c r="C42" s="118" t="s">
        <v>18</v>
      </c>
      <c r="D42" s="118" t="s">
        <v>484</v>
      </c>
      <c r="E42" s="118" t="s">
        <v>486</v>
      </c>
      <c r="F42" s="123">
        <v>575</v>
      </c>
    </row>
    <row r="43" spans="2:6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400</v>
      </c>
    </row>
    <row r="44" spans="2:6">
      <c r="B44" s="122" t="s">
        <v>40</v>
      </c>
      <c r="C44" s="118" t="s">
        <v>6</v>
      </c>
      <c r="D44" s="118" t="s">
        <v>47</v>
      </c>
      <c r="E44" s="118" t="s">
        <v>229</v>
      </c>
      <c r="F44" s="123">
        <v>41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480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40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B225-4EF4-634F-93FD-5F8632B728AE}">
  <dimension ref="B3:F46"/>
  <sheetViews>
    <sheetView showGridLines="0" topLeftCell="A2" zoomScale="85" workbookViewId="0">
      <selection activeCell="S44" sqref="S44"/>
    </sheetView>
  </sheetViews>
  <sheetFormatPr baseColWidth="10" defaultRowHeight="16"/>
  <cols>
    <col min="5" max="5" width="15" bestFit="1" customWidth="1"/>
    <col min="7" max="7" width="4.83203125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10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5073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218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184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46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151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92">
        <v>20</v>
      </c>
    </row>
    <row r="12" spans="2: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59</v>
      </c>
    </row>
    <row r="13" spans="2:6">
      <c r="B13" s="90" t="s">
        <v>17</v>
      </c>
      <c r="C13" s="91" t="s">
        <v>18</v>
      </c>
      <c r="D13" s="91" t="s">
        <v>457</v>
      </c>
      <c r="E13" s="91" t="s">
        <v>483</v>
      </c>
      <c r="F13" s="92">
        <v>7216</v>
      </c>
    </row>
    <row r="14" spans="2:6">
      <c r="B14" s="90" t="s">
        <v>17</v>
      </c>
      <c r="C14" s="91" t="s">
        <v>6</v>
      </c>
      <c r="D14" s="91" t="s">
        <v>21</v>
      </c>
      <c r="E14" s="91" t="s">
        <v>22</v>
      </c>
      <c r="F14" s="92">
        <v>567</v>
      </c>
    </row>
    <row r="15" spans="2:6">
      <c r="B15" s="90" t="s">
        <v>17</v>
      </c>
      <c r="C15" s="91" t="s">
        <v>6</v>
      </c>
      <c r="D15" s="91" t="s">
        <v>51</v>
      </c>
      <c r="E15" s="91" t="s">
        <v>460</v>
      </c>
      <c r="F15" s="92">
        <v>44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45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430</v>
      </c>
    </row>
    <row r="18" spans="2:6">
      <c r="B18" s="90" t="s">
        <v>17</v>
      </c>
      <c r="C18" s="91" t="s">
        <v>6</v>
      </c>
      <c r="D18" s="91" t="s">
        <v>71</v>
      </c>
      <c r="E18" s="91" t="s">
        <v>463</v>
      </c>
      <c r="F18" s="92">
        <v>500</v>
      </c>
    </row>
    <row r="19" spans="2:6">
      <c r="B19" s="90" t="s">
        <v>17</v>
      </c>
      <c r="C19" s="91" t="s">
        <v>6</v>
      </c>
      <c r="D19" s="91" t="s">
        <v>38</v>
      </c>
      <c r="E19" s="91" t="s">
        <v>469</v>
      </c>
      <c r="F19" s="92">
        <v>250</v>
      </c>
    </row>
    <row r="20" spans="2:6">
      <c r="B20" s="90" t="s">
        <v>17</v>
      </c>
      <c r="C20" s="91" t="s">
        <v>6</v>
      </c>
      <c r="D20" s="91" t="s">
        <v>19</v>
      </c>
      <c r="E20" s="91" t="s">
        <v>20</v>
      </c>
      <c r="F20" s="92">
        <v>143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20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27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30</v>
      </c>
    </row>
    <row r="24" spans="2:6">
      <c r="B24" s="90" t="s">
        <v>17</v>
      </c>
      <c r="C24" s="91" t="s">
        <v>6</v>
      </c>
      <c r="D24" s="91" t="s">
        <v>253</v>
      </c>
      <c r="E24" s="91" t="s">
        <v>254</v>
      </c>
      <c r="F24" s="92">
        <v>631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50</v>
      </c>
    </row>
    <row r="26" spans="2:6">
      <c r="B26" s="99" t="s">
        <v>27</v>
      </c>
      <c r="C26" s="100" t="s">
        <v>18</v>
      </c>
      <c r="D26" s="100" t="s">
        <v>28</v>
      </c>
      <c r="E26" s="100" t="s">
        <v>29</v>
      </c>
      <c r="F26" s="101">
        <v>971</v>
      </c>
    </row>
    <row r="27" spans="2:6">
      <c r="B27" s="102" t="s">
        <v>27</v>
      </c>
      <c r="C27" s="103" t="s">
        <v>18</v>
      </c>
      <c r="D27" s="103" t="s">
        <v>34</v>
      </c>
      <c r="E27" s="103" t="s">
        <v>35</v>
      </c>
      <c r="F27" s="104">
        <v>661</v>
      </c>
    </row>
    <row r="28" spans="2:6">
      <c r="B28" s="102" t="s">
        <v>27</v>
      </c>
      <c r="C28" s="103" t="s">
        <v>18</v>
      </c>
      <c r="D28" s="103" t="s">
        <v>9</v>
      </c>
      <c r="E28" s="103" t="s">
        <v>105</v>
      </c>
      <c r="F28" s="104">
        <v>17</v>
      </c>
    </row>
    <row r="29" spans="2:6">
      <c r="B29" s="102" t="s">
        <v>27</v>
      </c>
      <c r="C29" s="103" t="s">
        <v>18</v>
      </c>
      <c r="D29" s="103" t="s">
        <v>228</v>
      </c>
      <c r="E29" s="103" t="s">
        <v>470</v>
      </c>
      <c r="F29" s="104">
        <v>215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982</v>
      </c>
    </row>
    <row r="31" spans="2:6">
      <c r="B31" s="102" t="s">
        <v>27</v>
      </c>
      <c r="C31" s="103" t="s">
        <v>6</v>
      </c>
      <c r="D31" s="103" t="s">
        <v>61</v>
      </c>
      <c r="E31" s="103" t="s">
        <v>62</v>
      </c>
      <c r="F31" s="104">
        <v>266</v>
      </c>
    </row>
    <row r="32" spans="2:6">
      <c r="B32" s="102" t="s">
        <v>27</v>
      </c>
      <c r="C32" s="103" t="s">
        <v>6</v>
      </c>
      <c r="D32" s="103" t="s">
        <v>30</v>
      </c>
      <c r="E32" s="103" t="s">
        <v>31</v>
      </c>
      <c r="F32" s="104">
        <v>44</v>
      </c>
    </row>
    <row r="33" spans="2:6">
      <c r="B33" s="102" t="s">
        <v>27</v>
      </c>
      <c r="C33" s="103" t="s">
        <v>6</v>
      </c>
      <c r="D33" s="103" t="s">
        <v>7</v>
      </c>
      <c r="E33" s="103" t="s">
        <v>461</v>
      </c>
      <c r="F33" s="104">
        <v>90</v>
      </c>
    </row>
    <row r="34" spans="2:6">
      <c r="B34" s="102" t="s">
        <v>27</v>
      </c>
      <c r="C34" s="103" t="s">
        <v>6</v>
      </c>
      <c r="D34" s="103" t="s">
        <v>32</v>
      </c>
      <c r="E34" s="103" t="s">
        <v>33</v>
      </c>
      <c r="F34" s="104">
        <v>396</v>
      </c>
    </row>
    <row r="35" spans="2:6">
      <c r="B35" s="102" t="s">
        <v>27</v>
      </c>
      <c r="C35" s="103" t="s">
        <v>6</v>
      </c>
      <c r="D35" s="103" t="s">
        <v>53</v>
      </c>
      <c r="E35" s="103" t="s">
        <v>123</v>
      </c>
      <c r="F35" s="104">
        <v>100</v>
      </c>
    </row>
    <row r="36" spans="2:6">
      <c r="B36" s="102" t="s">
        <v>27</v>
      </c>
      <c r="C36" s="103" t="s">
        <v>6</v>
      </c>
      <c r="D36" s="103" t="s">
        <v>36</v>
      </c>
      <c r="E36" s="103" t="s">
        <v>37</v>
      </c>
      <c r="F36" s="104">
        <v>35</v>
      </c>
    </row>
    <row r="37" spans="2:6">
      <c r="B37" s="102" t="s">
        <v>27</v>
      </c>
      <c r="C37" s="103" t="s">
        <v>6</v>
      </c>
      <c r="D37" s="103" t="s">
        <v>63</v>
      </c>
      <c r="E37" s="103" t="s">
        <v>64</v>
      </c>
      <c r="F37" s="104">
        <v>7</v>
      </c>
    </row>
    <row r="38" spans="2:6">
      <c r="B38" s="102" t="s">
        <v>27</v>
      </c>
      <c r="C38" s="103" t="s">
        <v>6</v>
      </c>
      <c r="D38" s="103" t="s">
        <v>81</v>
      </c>
      <c r="E38" s="103" t="s">
        <v>82</v>
      </c>
      <c r="F38" s="104">
        <v>300</v>
      </c>
    </row>
    <row r="39" spans="2:6" ht="17" thickBot="1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94</v>
      </c>
    </row>
    <row r="40" spans="2:6">
      <c r="B40" s="119" t="s">
        <v>40</v>
      </c>
      <c r="C40" s="120" t="s">
        <v>18</v>
      </c>
      <c r="D40" s="120" t="s">
        <v>440</v>
      </c>
      <c r="E40" s="120" t="s">
        <v>477</v>
      </c>
      <c r="F40" s="121">
        <v>0</v>
      </c>
    </row>
    <row r="41" spans="2:6">
      <c r="B41" s="122" t="s">
        <v>40</v>
      </c>
      <c r="C41" s="118" t="s">
        <v>18</v>
      </c>
      <c r="D41" s="118" t="s">
        <v>484</v>
      </c>
      <c r="E41" s="118" t="s">
        <v>486</v>
      </c>
      <c r="F41" s="123">
        <v>115</v>
      </c>
    </row>
    <row r="42" spans="2:6">
      <c r="B42" s="122" t="s">
        <v>40</v>
      </c>
      <c r="C42" s="118" t="s">
        <v>6</v>
      </c>
      <c r="D42" s="118" t="s">
        <v>45</v>
      </c>
      <c r="E42" s="118" t="s">
        <v>46</v>
      </c>
      <c r="F42" s="123">
        <v>404</v>
      </c>
    </row>
    <row r="43" spans="2:6">
      <c r="B43" s="122" t="s">
        <v>40</v>
      </c>
      <c r="C43" s="118" t="s">
        <v>6</v>
      </c>
      <c r="D43" s="118" t="s">
        <v>47</v>
      </c>
      <c r="E43" s="118" t="s">
        <v>229</v>
      </c>
      <c r="F43" s="123">
        <v>11</v>
      </c>
    </row>
    <row r="44" spans="2:6">
      <c r="B44" s="122" t="s">
        <v>40</v>
      </c>
      <c r="C44" s="118" t="s">
        <v>6</v>
      </c>
      <c r="D44" s="118" t="s">
        <v>65</v>
      </c>
      <c r="E44" s="118" t="s">
        <v>66</v>
      </c>
      <c r="F44" s="123">
        <v>64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519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F4FBC-D18A-1B4F-AFF0-C1E864AADE83}">
  <dimension ref="B3:W49"/>
  <sheetViews>
    <sheetView showGridLines="0" zoomScale="83" workbookViewId="0">
      <selection activeCell="B4" sqref="B4"/>
    </sheetView>
  </sheetViews>
  <sheetFormatPr baseColWidth="10" defaultRowHeight="16"/>
  <cols>
    <col min="5" max="5" width="15" bestFit="1" customWidth="1"/>
    <col min="21" max="21" width="12" bestFit="1" customWidth="1"/>
  </cols>
  <sheetData>
    <row r="3" spans="2:23" ht="17" thickBot="1"/>
    <row r="4" spans="2:23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23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26</v>
      </c>
    </row>
    <row r="6" spans="2:23">
      <c r="B6" s="90" t="s">
        <v>17</v>
      </c>
      <c r="C6" s="91" t="s">
        <v>18</v>
      </c>
      <c r="D6" s="91" t="s">
        <v>21</v>
      </c>
      <c r="E6" s="91" t="s">
        <v>22</v>
      </c>
      <c r="F6" s="92">
        <v>427</v>
      </c>
    </row>
    <row r="7" spans="2:23">
      <c r="B7" s="90" t="s">
        <v>17</v>
      </c>
      <c r="C7" s="91" t="s">
        <v>18</v>
      </c>
      <c r="D7" s="91" t="s">
        <v>120</v>
      </c>
      <c r="E7" s="91" t="s">
        <v>450</v>
      </c>
      <c r="F7" s="92">
        <v>37</v>
      </c>
    </row>
    <row r="8" spans="2:23">
      <c r="B8" s="90" t="s">
        <v>17</v>
      </c>
      <c r="C8" s="91" t="s">
        <v>18</v>
      </c>
      <c r="D8" s="91" t="s">
        <v>11</v>
      </c>
      <c r="E8" s="91" t="s">
        <v>466</v>
      </c>
      <c r="F8" s="92">
        <v>3427</v>
      </c>
      <c r="U8" t="s">
        <v>506</v>
      </c>
      <c r="V8" t="s">
        <v>507</v>
      </c>
      <c r="W8" t="s">
        <v>508</v>
      </c>
    </row>
    <row r="9" spans="2:23">
      <c r="B9" s="90" t="s">
        <v>17</v>
      </c>
      <c r="C9" s="91" t="s">
        <v>18</v>
      </c>
      <c r="D9" s="91" t="s">
        <v>19</v>
      </c>
      <c r="E9" s="91" t="s">
        <v>20</v>
      </c>
      <c r="F9" s="92">
        <v>185</v>
      </c>
      <c r="U9">
        <v>5500</v>
      </c>
      <c r="V9">
        <v>4400</v>
      </c>
      <c r="W9">
        <f>-((V9/0.9)-U9)</f>
        <v>611.11111111111131</v>
      </c>
    </row>
    <row r="10" spans="2:23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</v>
      </c>
      <c r="U10">
        <v>2275</v>
      </c>
      <c r="V10">
        <v>2000</v>
      </c>
      <c r="W10">
        <f>-((V10/0.9)-U10)</f>
        <v>52.777777777777828</v>
      </c>
    </row>
    <row r="11" spans="2:23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393</v>
      </c>
    </row>
    <row r="12" spans="2:23">
      <c r="B12" s="90" t="s">
        <v>17</v>
      </c>
      <c r="C12" s="91" t="s">
        <v>18</v>
      </c>
      <c r="D12" s="91" t="s">
        <v>132</v>
      </c>
      <c r="E12" s="91" t="s">
        <v>464</v>
      </c>
      <c r="F12" s="92">
        <v>25</v>
      </c>
    </row>
    <row r="13" spans="2:23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2</v>
      </c>
    </row>
    <row r="14" spans="2:23">
      <c r="B14" s="90" t="s">
        <v>17</v>
      </c>
      <c r="C14" s="91" t="s">
        <v>18</v>
      </c>
      <c r="D14" s="91" t="s">
        <v>498</v>
      </c>
      <c r="E14" s="91" t="s">
        <v>499</v>
      </c>
      <c r="F14" s="92">
        <v>500</v>
      </c>
    </row>
    <row r="15" spans="2:23">
      <c r="B15" s="90" t="s">
        <v>17</v>
      </c>
      <c r="C15" s="91" t="s">
        <v>6</v>
      </c>
      <c r="D15" s="91" t="s">
        <v>51</v>
      </c>
      <c r="E15" s="91" t="s">
        <v>460</v>
      </c>
      <c r="F15" s="92">
        <v>75</v>
      </c>
    </row>
    <row r="16" spans="2:23">
      <c r="B16" s="90" t="s">
        <v>17</v>
      </c>
      <c r="C16" s="91" t="s">
        <v>6</v>
      </c>
      <c r="D16" s="91" t="s">
        <v>23</v>
      </c>
      <c r="E16" s="91" t="s">
        <v>24</v>
      </c>
      <c r="F16" s="92">
        <v>43</v>
      </c>
    </row>
    <row r="17" spans="2:6">
      <c r="B17" s="90" t="s">
        <v>17</v>
      </c>
      <c r="C17" s="91" t="s">
        <v>6</v>
      </c>
      <c r="D17" s="91" t="s">
        <v>38</v>
      </c>
      <c r="E17" s="91" t="s">
        <v>469</v>
      </c>
      <c r="F17" s="92">
        <v>50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20</v>
      </c>
    </row>
    <row r="20" spans="2:6">
      <c r="B20" s="90" t="s">
        <v>17</v>
      </c>
      <c r="C20" s="91" t="s">
        <v>6</v>
      </c>
      <c r="D20" s="91" t="s">
        <v>59</v>
      </c>
      <c r="E20" s="91" t="s">
        <v>104</v>
      </c>
      <c r="F20" s="92">
        <v>89</v>
      </c>
    </row>
    <row r="21" spans="2:6">
      <c r="B21" s="90" t="s">
        <v>17</v>
      </c>
      <c r="C21" s="91" t="s">
        <v>6</v>
      </c>
      <c r="D21" s="91" t="s">
        <v>226</v>
      </c>
      <c r="E21" s="91" t="s">
        <v>467</v>
      </c>
      <c r="F21" s="92">
        <v>133</v>
      </c>
    </row>
    <row r="22" spans="2:6">
      <c r="B22" s="90" t="s">
        <v>17</v>
      </c>
      <c r="C22" s="91" t="s">
        <v>6</v>
      </c>
      <c r="D22" s="91" t="s">
        <v>221</v>
      </c>
      <c r="E22" s="91" t="s">
        <v>230</v>
      </c>
      <c r="F22" s="92">
        <v>31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99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4250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158</v>
      </c>
    </row>
    <row r="26" spans="2:6">
      <c r="B26" s="99" t="s">
        <v>27</v>
      </c>
      <c r="C26" s="100" t="s">
        <v>18</v>
      </c>
      <c r="D26" s="100" t="s">
        <v>32</v>
      </c>
      <c r="E26" s="100" t="s">
        <v>33</v>
      </c>
      <c r="F26" s="101">
        <v>274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131</v>
      </c>
    </row>
    <row r="28" spans="2:6">
      <c r="B28" s="102" t="s">
        <v>27</v>
      </c>
      <c r="C28" s="103" t="s">
        <v>18</v>
      </c>
      <c r="D28" s="103" t="s">
        <v>504</v>
      </c>
      <c r="E28" s="103" t="s">
        <v>505</v>
      </c>
      <c r="F28" s="104">
        <v>569</v>
      </c>
    </row>
    <row r="29" spans="2:6">
      <c r="B29" s="102" t="s">
        <v>27</v>
      </c>
      <c r="C29" s="103" t="s">
        <v>6</v>
      </c>
      <c r="D29" s="103" t="s">
        <v>61</v>
      </c>
      <c r="E29" s="103" t="s">
        <v>62</v>
      </c>
      <c r="F29" s="104">
        <v>37</v>
      </c>
    </row>
    <row r="30" spans="2:6">
      <c r="B30" s="102" t="s">
        <v>27</v>
      </c>
      <c r="C30" s="103" t="s">
        <v>6</v>
      </c>
      <c r="D30" s="103" t="s">
        <v>30</v>
      </c>
      <c r="E30" s="103" t="s">
        <v>31</v>
      </c>
      <c r="F30" s="104">
        <v>290</v>
      </c>
    </row>
    <row r="31" spans="2:6">
      <c r="B31" s="102" t="s">
        <v>27</v>
      </c>
      <c r="C31" s="103" t="s">
        <v>6</v>
      </c>
      <c r="D31" s="103" t="s">
        <v>28</v>
      </c>
      <c r="E31" s="103" t="s">
        <v>29</v>
      </c>
      <c r="F31" s="104">
        <v>242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265</v>
      </c>
    </row>
    <row r="33" spans="2:18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29</v>
      </c>
    </row>
    <row r="34" spans="2:18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69</v>
      </c>
    </row>
    <row r="35" spans="2:18">
      <c r="B35" s="102" t="s">
        <v>27</v>
      </c>
      <c r="C35" s="103" t="s">
        <v>6</v>
      </c>
      <c r="D35" s="103" t="s">
        <v>228</v>
      </c>
      <c r="E35" s="103" t="s">
        <v>470</v>
      </c>
      <c r="F35" s="104">
        <v>115</v>
      </c>
    </row>
    <row r="36" spans="2:18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100</v>
      </c>
    </row>
    <row r="37" spans="2:18" ht="17" thickBot="1">
      <c r="B37" s="102" t="s">
        <v>27</v>
      </c>
      <c r="C37" s="103" t="s">
        <v>6</v>
      </c>
      <c r="D37" s="103" t="s">
        <v>500</v>
      </c>
      <c r="E37" s="103" t="s">
        <v>501</v>
      </c>
      <c r="F37" s="104">
        <v>746</v>
      </c>
    </row>
    <row r="38" spans="2:18">
      <c r="B38" s="119" t="s">
        <v>40</v>
      </c>
      <c r="C38" s="120" t="s">
        <v>18</v>
      </c>
      <c r="D38" s="120" t="s">
        <v>45</v>
      </c>
      <c r="E38" s="120" t="s">
        <v>46</v>
      </c>
      <c r="F38" s="121">
        <v>410</v>
      </c>
    </row>
    <row r="39" spans="2:18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50</v>
      </c>
    </row>
    <row r="40" spans="2:18">
      <c r="B40" s="122" t="s">
        <v>40</v>
      </c>
      <c r="C40" s="118" t="s">
        <v>18</v>
      </c>
      <c r="D40" s="118" t="s">
        <v>440</v>
      </c>
      <c r="E40" s="118" t="s">
        <v>477</v>
      </c>
      <c r="F40" s="123">
        <v>0</v>
      </c>
      <c r="G40">
        <f>F38-150</f>
        <v>260</v>
      </c>
    </row>
    <row r="41" spans="2:18">
      <c r="B41" s="122" t="s">
        <v>40</v>
      </c>
      <c r="C41" s="118" t="s">
        <v>6</v>
      </c>
      <c r="D41" s="118" t="s">
        <v>47</v>
      </c>
      <c r="E41" s="118" t="s">
        <v>229</v>
      </c>
      <c r="F41" s="123">
        <v>171</v>
      </c>
    </row>
    <row r="42" spans="2:18">
      <c r="B42" s="122" t="s">
        <v>40</v>
      </c>
      <c r="C42" s="118" t="s">
        <v>6</v>
      </c>
      <c r="D42" s="118" t="s">
        <v>257</v>
      </c>
      <c r="E42" s="118" t="s">
        <v>258</v>
      </c>
      <c r="F42" s="123">
        <v>1</v>
      </c>
      <c r="N42">
        <f>-215-630-375</f>
        <v>-1220</v>
      </c>
    </row>
    <row r="43" spans="2:18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126">
        <v>2000</v>
      </c>
      <c r="N43">
        <f>N42-380</f>
        <v>-1600</v>
      </c>
    </row>
    <row r="44" spans="2:18">
      <c r="N44">
        <f>N43+136-150</f>
        <v>-1614</v>
      </c>
    </row>
    <row r="47" spans="2:18">
      <c r="O47">
        <f>136*4</f>
        <v>544</v>
      </c>
      <c r="R47">
        <f>400/3</f>
        <v>133.33333333333334</v>
      </c>
    </row>
    <row r="48" spans="2:18">
      <c r="O48">
        <f>600-O47</f>
        <v>56</v>
      </c>
      <c r="R48">
        <f>R47+O49</f>
        <v>152</v>
      </c>
    </row>
    <row r="49" spans="15:15">
      <c r="O49">
        <f>O48/3</f>
        <v>18.666666666666668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E5CB60-2EB3-464C-8421-A1BC50374C86}">
  <dimension ref="B3:G46"/>
  <sheetViews>
    <sheetView showGridLines="0" topLeftCell="A5" zoomScale="87" workbookViewId="0">
      <selection activeCell="N34" sqref="N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13</v>
      </c>
    </row>
    <row r="6" spans="2:6">
      <c r="B6" s="90" t="s">
        <v>17</v>
      </c>
      <c r="C6" s="91" t="s">
        <v>18</v>
      </c>
      <c r="D6" s="91" t="s">
        <v>38</v>
      </c>
      <c r="E6" s="91" t="s">
        <v>469</v>
      </c>
      <c r="F6" s="92">
        <v>326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75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65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38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163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242</v>
      </c>
    </row>
    <row r="12" spans="2:6">
      <c r="B12" s="90" t="s">
        <v>17</v>
      </c>
      <c r="C12" s="91" t="s">
        <v>18</v>
      </c>
      <c r="D12" s="91" t="s">
        <v>226</v>
      </c>
      <c r="E12" s="91" t="s">
        <v>467</v>
      </c>
      <c r="F12" s="92">
        <v>100</v>
      </c>
    </row>
    <row r="13" spans="2:6">
      <c r="B13" s="90" t="s">
        <v>17</v>
      </c>
      <c r="C13" s="91" t="s">
        <v>18</v>
      </c>
      <c r="D13" s="91" t="s">
        <v>253</v>
      </c>
      <c r="E13" s="91" t="s">
        <v>254</v>
      </c>
      <c r="F13" s="92">
        <v>839</v>
      </c>
    </row>
    <row r="14" spans="2:6">
      <c r="B14" s="90" t="s">
        <v>17</v>
      </c>
      <c r="C14" s="91" t="s">
        <v>18</v>
      </c>
      <c r="D14" s="91" t="s">
        <v>502</v>
      </c>
      <c r="E14" s="91" t="s">
        <v>503</v>
      </c>
      <c r="F14" s="92">
        <v>1134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45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20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248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949</v>
      </c>
    </row>
    <row r="19" spans="2:6">
      <c r="B19" s="90" t="s">
        <v>17</v>
      </c>
      <c r="C19" s="91" t="s">
        <v>6</v>
      </c>
      <c r="D19" s="91" t="s">
        <v>15</v>
      </c>
      <c r="E19" s="91" t="s">
        <v>465</v>
      </c>
      <c r="F19" s="92">
        <v>30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54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6</v>
      </c>
    </row>
    <row r="22" spans="2:6">
      <c r="B22" s="90" t="s">
        <v>17</v>
      </c>
      <c r="C22" s="91" t="s">
        <v>6</v>
      </c>
      <c r="D22" s="91" t="s">
        <v>457</v>
      </c>
      <c r="E22" s="91" t="s">
        <v>483</v>
      </c>
      <c r="F22" s="92">
        <v>3403.8</v>
      </c>
    </row>
    <row r="23" spans="2:6" ht="17" thickBot="1">
      <c r="B23" s="90" t="s">
        <v>17</v>
      </c>
      <c r="C23" s="91" t="s">
        <v>6</v>
      </c>
      <c r="D23" s="91" t="s">
        <v>498</v>
      </c>
      <c r="E23" s="91" t="s">
        <v>499</v>
      </c>
      <c r="F23" s="92">
        <v>2700</v>
      </c>
    </row>
    <row r="24" spans="2:6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275</v>
      </c>
    </row>
    <row r="25" spans="2:6">
      <c r="B25" s="102" t="s">
        <v>27</v>
      </c>
      <c r="C25" s="103" t="s">
        <v>18</v>
      </c>
      <c r="D25" s="103" t="s">
        <v>28</v>
      </c>
      <c r="E25" s="103" t="s">
        <v>29</v>
      </c>
      <c r="F25" s="104">
        <v>375</v>
      </c>
    </row>
    <row r="26" spans="2:6">
      <c r="B26" s="102" t="s">
        <v>27</v>
      </c>
      <c r="C26" s="103" t="s">
        <v>18</v>
      </c>
      <c r="D26" s="103" t="s">
        <v>34</v>
      </c>
      <c r="E26" s="103" t="s">
        <v>35</v>
      </c>
      <c r="F26" s="104">
        <v>552</v>
      </c>
    </row>
    <row r="27" spans="2:6">
      <c r="B27" s="102" t="s">
        <v>27</v>
      </c>
      <c r="C27" s="103" t="s">
        <v>18</v>
      </c>
      <c r="D27" s="103" t="s">
        <v>9</v>
      </c>
      <c r="E27" s="103" t="s">
        <v>105</v>
      </c>
      <c r="F27" s="104">
        <v>251</v>
      </c>
    </row>
    <row r="28" spans="2:6">
      <c r="B28" s="102" t="s">
        <v>27</v>
      </c>
      <c r="C28" s="103" t="s">
        <v>18</v>
      </c>
      <c r="D28" s="103" t="s">
        <v>228</v>
      </c>
      <c r="E28" s="103" t="s">
        <v>470</v>
      </c>
      <c r="F28" s="104">
        <v>12</v>
      </c>
    </row>
    <row r="29" spans="2:6">
      <c r="B29" s="102" t="s">
        <v>27</v>
      </c>
      <c r="C29" s="103" t="s">
        <v>18</v>
      </c>
      <c r="D29" s="103" t="s">
        <v>500</v>
      </c>
      <c r="E29" s="103" t="s">
        <v>501</v>
      </c>
      <c r="F29" s="104">
        <v>636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2014</v>
      </c>
    </row>
    <row r="31" spans="2:6">
      <c r="B31" s="102" t="s">
        <v>27</v>
      </c>
      <c r="C31" s="103" t="s">
        <v>6</v>
      </c>
      <c r="D31" s="103" t="s">
        <v>30</v>
      </c>
      <c r="E31" s="103" t="s">
        <v>31</v>
      </c>
      <c r="F31" s="104">
        <v>155</v>
      </c>
    </row>
    <row r="32" spans="2:6">
      <c r="B32" s="102" t="s">
        <v>27</v>
      </c>
      <c r="C32" s="103" t="s">
        <v>6</v>
      </c>
      <c r="D32" s="103" t="s">
        <v>7</v>
      </c>
      <c r="E32" s="103" t="s">
        <v>461</v>
      </c>
      <c r="F32" s="104">
        <v>18</v>
      </c>
    </row>
    <row r="33" spans="2:7">
      <c r="B33" s="102" t="s">
        <v>27</v>
      </c>
      <c r="C33" s="103" t="s">
        <v>6</v>
      </c>
      <c r="D33" s="103" t="s">
        <v>32</v>
      </c>
      <c r="E33" s="103" t="s">
        <v>33</v>
      </c>
      <c r="F33" s="104">
        <v>160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104">
        <v>26</v>
      </c>
    </row>
    <row r="35" spans="2:7">
      <c r="B35" s="102" t="s">
        <v>27</v>
      </c>
      <c r="C35" s="103" t="s">
        <v>6</v>
      </c>
      <c r="D35" s="103" t="s">
        <v>81</v>
      </c>
      <c r="E35" s="103" t="s">
        <v>82</v>
      </c>
      <c r="F35" s="104">
        <v>912</v>
      </c>
    </row>
    <row r="36" spans="2:7">
      <c r="B36" s="102" t="s">
        <v>27</v>
      </c>
      <c r="C36" s="103" t="s">
        <v>6</v>
      </c>
      <c r="D36" s="103" t="s">
        <v>262</v>
      </c>
      <c r="E36" s="103" t="s">
        <v>263</v>
      </c>
      <c r="F36" s="104">
        <v>60</v>
      </c>
    </row>
    <row r="37" spans="2:7" ht="17" thickBot="1">
      <c r="B37" s="102" t="s">
        <v>27</v>
      </c>
      <c r="C37" s="103" t="s">
        <v>6</v>
      </c>
      <c r="D37" s="103" t="s">
        <v>512</v>
      </c>
      <c r="E37" s="103" t="s">
        <v>513</v>
      </c>
      <c r="F37" s="104">
        <v>100</v>
      </c>
    </row>
    <row r="38" spans="2:7">
      <c r="B38" s="119" t="s">
        <v>40</v>
      </c>
      <c r="C38" s="120" t="s">
        <v>18</v>
      </c>
      <c r="D38" s="120" t="s">
        <v>113</v>
      </c>
      <c r="E38" s="120" t="s">
        <v>114</v>
      </c>
      <c r="F38" s="121">
        <v>0</v>
      </c>
      <c r="G38" s="142" t="s">
        <v>515</v>
      </c>
    </row>
    <row r="39" spans="2:7">
      <c r="B39" s="122" t="s">
        <v>40</v>
      </c>
      <c r="C39" s="118" t="s">
        <v>18</v>
      </c>
      <c r="D39" s="118" t="s">
        <v>65</v>
      </c>
      <c r="E39" s="118" t="s">
        <v>66</v>
      </c>
      <c r="F39" s="123">
        <v>42</v>
      </c>
      <c r="G39" s="142" t="s">
        <v>515</v>
      </c>
    </row>
    <row r="40" spans="2:7">
      <c r="B40" s="122" t="s">
        <v>40</v>
      </c>
      <c r="C40" s="118" t="s">
        <v>18</v>
      </c>
      <c r="D40" s="118" t="s">
        <v>49</v>
      </c>
      <c r="E40" s="118" t="s">
        <v>511</v>
      </c>
      <c r="F40" s="123">
        <v>81</v>
      </c>
      <c r="G40" s="142" t="s">
        <v>515</v>
      </c>
    </row>
    <row r="41" spans="2:7">
      <c r="B41" s="122" t="s">
        <v>40</v>
      </c>
      <c r="C41" s="118" t="s">
        <v>18</v>
      </c>
      <c r="D41" s="118" t="s">
        <v>257</v>
      </c>
      <c r="E41" s="118" t="s">
        <v>258</v>
      </c>
      <c r="F41" s="123">
        <v>57</v>
      </c>
      <c r="G41" s="142" t="s">
        <v>515</v>
      </c>
    </row>
    <row r="42" spans="2:7">
      <c r="B42" s="122" t="s">
        <v>40</v>
      </c>
      <c r="C42" s="118" t="s">
        <v>18</v>
      </c>
      <c r="D42" s="118" t="s">
        <v>440</v>
      </c>
      <c r="E42" s="118" t="s">
        <v>477</v>
      </c>
      <c r="F42" s="123">
        <v>0</v>
      </c>
      <c r="G42" s="142" t="s">
        <v>515</v>
      </c>
    </row>
    <row r="43" spans="2:7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449</v>
      </c>
      <c r="G43">
        <f>F43</f>
        <v>449</v>
      </c>
    </row>
    <row r="44" spans="2:7">
      <c r="B44" s="122" t="s">
        <v>40</v>
      </c>
      <c r="C44" s="118" t="s">
        <v>6</v>
      </c>
      <c r="D44" s="118" t="s">
        <v>69</v>
      </c>
      <c r="E44" s="118" t="s">
        <v>509</v>
      </c>
      <c r="F44" s="123">
        <v>313</v>
      </c>
      <c r="G44" s="142" t="s">
        <v>514</v>
      </c>
    </row>
    <row r="45" spans="2:7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737</v>
      </c>
      <c r="G45">
        <f>63+F45</f>
        <v>800</v>
      </c>
    </row>
    <row r="46" spans="2:7" ht="17" thickBot="1">
      <c r="B46" s="124" t="s">
        <v>40</v>
      </c>
      <c r="C46" s="125" t="s">
        <v>6</v>
      </c>
      <c r="D46" s="125" t="s">
        <v>484</v>
      </c>
      <c r="E46" s="125" t="s">
        <v>486</v>
      </c>
      <c r="F46" s="126">
        <v>4496.3999999999996</v>
      </c>
      <c r="G46" t="s">
        <v>516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FEE0C-0D88-7844-B50F-CDE17A53DA83}">
  <dimension ref="B3:U43"/>
  <sheetViews>
    <sheetView showGridLines="0" zoomScale="90" workbookViewId="0">
      <selection activeCell="J39" sqref="J39"/>
    </sheetView>
  </sheetViews>
  <sheetFormatPr baseColWidth="10" defaultRowHeight="16"/>
  <cols>
    <col min="5" max="5" width="15" bestFit="1" customWidth="1"/>
    <col min="6" max="6" width="9.1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51</v>
      </c>
      <c r="E5" s="211" t="s">
        <v>460</v>
      </c>
      <c r="F5" s="333">
        <v>48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318">
        <v>94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318">
        <v>82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318">
        <v>355</v>
      </c>
    </row>
    <row r="9" spans="2:6">
      <c r="B9" s="90" t="s">
        <v>17</v>
      </c>
      <c r="C9" s="91" t="s">
        <v>18</v>
      </c>
      <c r="D9" s="91" t="s">
        <v>25</v>
      </c>
      <c r="E9" s="91" t="s">
        <v>26</v>
      </c>
      <c r="F9" s="318">
        <v>350</v>
      </c>
    </row>
    <row r="10" spans="2:6">
      <c r="B10" s="90" t="s">
        <v>17</v>
      </c>
      <c r="C10" s="91" t="s">
        <v>18</v>
      </c>
      <c r="D10" s="91" t="s">
        <v>67</v>
      </c>
      <c r="E10" s="91" t="s">
        <v>68</v>
      </c>
      <c r="F10" s="318">
        <v>216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318">
        <v>283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318">
        <v>65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318">
        <v>475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318">
        <v>1872</v>
      </c>
    </row>
    <row r="15" spans="2:6">
      <c r="B15" s="90" t="s">
        <v>17</v>
      </c>
      <c r="C15" s="91" t="s">
        <v>6</v>
      </c>
      <c r="D15" s="91" t="s">
        <v>71</v>
      </c>
      <c r="E15" s="91" t="s">
        <v>463</v>
      </c>
      <c r="F15" s="318">
        <v>480</v>
      </c>
    </row>
    <row r="16" spans="2:6">
      <c r="B16" s="90" t="s">
        <v>17</v>
      </c>
      <c r="C16" s="91" t="s">
        <v>6</v>
      </c>
      <c r="D16" s="91" t="s">
        <v>38</v>
      </c>
      <c r="E16" s="91" t="s">
        <v>469</v>
      </c>
      <c r="F16" s="318">
        <v>73</v>
      </c>
    </row>
    <row r="17" spans="2:21">
      <c r="B17" s="90" t="s">
        <v>17</v>
      </c>
      <c r="C17" s="91" t="s">
        <v>6</v>
      </c>
      <c r="D17" s="91" t="s">
        <v>15</v>
      </c>
      <c r="E17" s="91" t="s">
        <v>465</v>
      </c>
      <c r="F17" s="318">
        <v>30</v>
      </c>
    </row>
    <row r="18" spans="2:21">
      <c r="B18" s="90" t="s">
        <v>17</v>
      </c>
      <c r="C18" s="91" t="s">
        <v>6</v>
      </c>
      <c r="D18" s="91" t="s">
        <v>59</v>
      </c>
      <c r="E18" s="91" t="s">
        <v>104</v>
      </c>
      <c r="F18" s="318">
        <v>201</v>
      </c>
    </row>
    <row r="19" spans="2:21">
      <c r="B19" s="90" t="s">
        <v>17</v>
      </c>
      <c r="C19" s="91" t="s">
        <v>6</v>
      </c>
      <c r="D19" s="91" t="s">
        <v>128</v>
      </c>
      <c r="E19" s="91" t="s">
        <v>250</v>
      </c>
      <c r="F19" s="318">
        <v>479</v>
      </c>
    </row>
    <row r="20" spans="2:21">
      <c r="B20" s="90" t="s">
        <v>17</v>
      </c>
      <c r="C20" s="91" t="s">
        <v>6</v>
      </c>
      <c r="D20" s="91" t="s">
        <v>221</v>
      </c>
      <c r="E20" s="91" t="s">
        <v>230</v>
      </c>
      <c r="F20" s="318">
        <v>46</v>
      </c>
    </row>
    <row r="21" spans="2:21">
      <c r="B21" s="90" t="s">
        <v>17</v>
      </c>
      <c r="C21" s="91" t="s">
        <v>6</v>
      </c>
      <c r="D21" s="91" t="s">
        <v>251</v>
      </c>
      <c r="E21" s="91" t="s">
        <v>252</v>
      </c>
      <c r="F21" s="318">
        <v>5</v>
      </c>
    </row>
    <row r="22" spans="2:21">
      <c r="B22" s="90" t="s">
        <v>17</v>
      </c>
      <c r="C22" s="91" t="s">
        <v>6</v>
      </c>
      <c r="D22" s="91" t="s">
        <v>253</v>
      </c>
      <c r="E22" s="91" t="s">
        <v>254</v>
      </c>
      <c r="F22" s="318">
        <v>503</v>
      </c>
    </row>
    <row r="23" spans="2:21">
      <c r="B23" s="90" t="s">
        <v>17</v>
      </c>
      <c r="C23" s="91" t="s">
        <v>6</v>
      </c>
      <c r="D23" s="91" t="s">
        <v>457</v>
      </c>
      <c r="E23" s="91" t="s">
        <v>483</v>
      </c>
      <c r="F23" s="318">
        <v>4400.1000000000004</v>
      </c>
    </row>
    <row r="24" spans="2:21" ht="17" thickBot="1">
      <c r="B24" s="90" t="s">
        <v>17</v>
      </c>
      <c r="C24" s="91" t="s">
        <v>6</v>
      </c>
      <c r="D24" s="91" t="s">
        <v>502</v>
      </c>
      <c r="E24" s="91" t="s">
        <v>503</v>
      </c>
      <c r="F24" s="318">
        <v>143</v>
      </c>
    </row>
    <row r="25" spans="2:21">
      <c r="B25" s="99" t="s">
        <v>27</v>
      </c>
      <c r="C25" s="100" t="s">
        <v>18</v>
      </c>
      <c r="D25" s="100" t="s">
        <v>28</v>
      </c>
      <c r="E25" s="100" t="s">
        <v>29</v>
      </c>
      <c r="F25" s="334">
        <v>0</v>
      </c>
      <c r="U25">
        <f>24*25</f>
        <v>600</v>
      </c>
    </row>
    <row r="26" spans="2:21">
      <c r="B26" s="102" t="s">
        <v>27</v>
      </c>
      <c r="C26" s="103" t="s">
        <v>18</v>
      </c>
      <c r="D26" s="103" t="s">
        <v>500</v>
      </c>
      <c r="E26" s="103" t="s">
        <v>501</v>
      </c>
      <c r="F26" s="335">
        <v>749</v>
      </c>
      <c r="U26">
        <f>9*22</f>
        <v>198</v>
      </c>
    </row>
    <row r="27" spans="2:21">
      <c r="B27" s="102" t="s">
        <v>27</v>
      </c>
      <c r="C27" s="103" t="s">
        <v>18</v>
      </c>
      <c r="D27" s="103" t="s">
        <v>517</v>
      </c>
      <c r="E27" s="103" t="s">
        <v>518</v>
      </c>
      <c r="F27" s="335">
        <v>83</v>
      </c>
      <c r="U27">
        <f>1025/3</f>
        <v>341.66666666666669</v>
      </c>
    </row>
    <row r="28" spans="2:21">
      <c r="B28" s="102" t="s">
        <v>27</v>
      </c>
      <c r="C28" s="103" t="s">
        <v>6</v>
      </c>
      <c r="D28" s="103" t="s">
        <v>61</v>
      </c>
      <c r="E28" s="103" t="s">
        <v>62</v>
      </c>
      <c r="F28" s="335">
        <v>104</v>
      </c>
    </row>
    <row r="29" spans="2:21">
      <c r="B29" s="102" t="s">
        <v>27</v>
      </c>
      <c r="C29" s="103" t="s">
        <v>6</v>
      </c>
      <c r="D29" s="103" t="s">
        <v>30</v>
      </c>
      <c r="E29" s="103" t="s">
        <v>31</v>
      </c>
      <c r="F29" s="335">
        <v>108</v>
      </c>
    </row>
    <row r="30" spans="2:21">
      <c r="B30" s="102" t="s">
        <v>27</v>
      </c>
      <c r="C30" s="103" t="s">
        <v>6</v>
      </c>
      <c r="D30" s="103" t="s">
        <v>32</v>
      </c>
      <c r="E30" s="103" t="s">
        <v>33</v>
      </c>
      <c r="F30" s="335">
        <v>166</v>
      </c>
    </row>
    <row r="31" spans="2:21">
      <c r="B31" s="102" t="s">
        <v>27</v>
      </c>
      <c r="C31" s="103" t="s">
        <v>6</v>
      </c>
      <c r="D31" s="103" t="s">
        <v>34</v>
      </c>
      <c r="E31" s="103" t="s">
        <v>35</v>
      </c>
      <c r="F31" s="335">
        <v>333</v>
      </c>
    </row>
    <row r="32" spans="2:21">
      <c r="B32" s="102" t="s">
        <v>27</v>
      </c>
      <c r="C32" s="103" t="s">
        <v>6</v>
      </c>
      <c r="D32" s="103" t="s">
        <v>9</v>
      </c>
      <c r="E32" s="103" t="s">
        <v>105</v>
      </c>
      <c r="F32" s="335">
        <v>370</v>
      </c>
    </row>
    <row r="33" spans="2:7">
      <c r="B33" s="102" t="s">
        <v>27</v>
      </c>
      <c r="C33" s="103" t="s">
        <v>6</v>
      </c>
      <c r="D33" s="103" t="s">
        <v>36</v>
      </c>
      <c r="E33" s="103" t="s">
        <v>37</v>
      </c>
      <c r="F33" s="335">
        <v>200</v>
      </c>
    </row>
    <row r="34" spans="2:7">
      <c r="B34" s="102" t="s">
        <v>27</v>
      </c>
      <c r="C34" s="103" t="s">
        <v>6</v>
      </c>
      <c r="D34" s="103" t="s">
        <v>63</v>
      </c>
      <c r="E34" s="103" t="s">
        <v>64</v>
      </c>
      <c r="F34" s="335">
        <v>128</v>
      </c>
    </row>
    <row r="35" spans="2:7">
      <c r="B35" s="102" t="s">
        <v>27</v>
      </c>
      <c r="C35" s="103" t="s">
        <v>6</v>
      </c>
      <c r="D35" s="103" t="s">
        <v>81</v>
      </c>
      <c r="E35" s="103" t="s">
        <v>82</v>
      </c>
      <c r="F35" s="335">
        <v>337</v>
      </c>
    </row>
    <row r="36" spans="2:7">
      <c r="B36" s="102" t="s">
        <v>27</v>
      </c>
      <c r="C36" s="103" t="s">
        <v>6</v>
      </c>
      <c r="D36" s="103" t="s">
        <v>228</v>
      </c>
      <c r="E36" s="103" t="s">
        <v>470</v>
      </c>
      <c r="F36" s="335">
        <v>124</v>
      </c>
    </row>
    <row r="37" spans="2:7" ht="17" thickBot="1">
      <c r="B37" s="102" t="s">
        <v>27</v>
      </c>
      <c r="C37" s="103" t="s">
        <v>6</v>
      </c>
      <c r="D37" s="103" t="s">
        <v>504</v>
      </c>
      <c r="E37" s="103" t="s">
        <v>505</v>
      </c>
      <c r="F37" s="335">
        <v>1845</v>
      </c>
    </row>
    <row r="38" spans="2:7">
      <c r="B38" s="119" t="s">
        <v>40</v>
      </c>
      <c r="C38" s="120" t="s">
        <v>18</v>
      </c>
      <c r="D38" s="120" t="s">
        <v>440</v>
      </c>
      <c r="E38" s="120" t="s">
        <v>477</v>
      </c>
      <c r="F38" s="336">
        <v>0</v>
      </c>
      <c r="G38" s="142" t="s">
        <v>516</v>
      </c>
    </row>
    <row r="39" spans="2:7">
      <c r="B39" s="122" t="s">
        <v>40</v>
      </c>
      <c r="C39" s="118" t="s">
        <v>6</v>
      </c>
      <c r="D39" s="118" t="s">
        <v>45</v>
      </c>
      <c r="E39" s="118" t="s">
        <v>46</v>
      </c>
      <c r="F39" s="337">
        <v>314</v>
      </c>
      <c r="G39" s="142" t="s">
        <v>453</v>
      </c>
    </row>
    <row r="40" spans="2:7">
      <c r="B40" s="122" t="s">
        <v>40</v>
      </c>
      <c r="C40" s="118" t="s">
        <v>6</v>
      </c>
      <c r="D40" s="118" t="s">
        <v>69</v>
      </c>
      <c r="E40" s="118" t="s">
        <v>509</v>
      </c>
      <c r="F40" s="337">
        <v>10</v>
      </c>
      <c r="G40" s="142" t="s">
        <v>514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511</v>
      </c>
      <c r="F41" s="337">
        <v>477</v>
      </c>
      <c r="G41" s="142" t="s">
        <v>514</v>
      </c>
    </row>
    <row r="42" spans="2:7">
      <c r="B42" s="122" t="s">
        <v>40</v>
      </c>
      <c r="C42" s="118" t="s">
        <v>6</v>
      </c>
      <c r="D42" s="118" t="s">
        <v>257</v>
      </c>
      <c r="E42" s="118" t="s">
        <v>258</v>
      </c>
      <c r="F42" s="337">
        <v>3</v>
      </c>
      <c r="G42" s="142" t="s">
        <v>514</v>
      </c>
    </row>
    <row r="43" spans="2:7" ht="17" thickBot="1">
      <c r="B43" s="124" t="s">
        <v>40</v>
      </c>
      <c r="C43" s="125" t="s">
        <v>6</v>
      </c>
      <c r="D43" s="125" t="s">
        <v>484</v>
      </c>
      <c r="E43" s="125" t="s">
        <v>486</v>
      </c>
      <c r="F43" s="338">
        <v>4266</v>
      </c>
      <c r="G43" s="142" t="s">
        <v>514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CO74"/>
  <sheetViews>
    <sheetView showGridLines="0" tabSelected="1" topLeftCell="BC1" zoomScale="85" zoomScaleNormal="14" workbookViewId="0">
      <selection activeCell="CL28" sqref="CL28"/>
    </sheetView>
  </sheetViews>
  <sheetFormatPr baseColWidth="10" defaultRowHeight="16"/>
  <cols>
    <col min="1" max="1" width="2.6640625" customWidth="1"/>
    <col min="2" max="2" width="3.5" customWidth="1"/>
    <col min="3" max="8" width="15" customWidth="1"/>
    <col min="9" max="9" width="5.33203125" style="324" customWidth="1"/>
    <col min="10" max="11" width="15" customWidth="1"/>
    <col min="59" max="59" width="6.6640625" bestFit="1" customWidth="1"/>
    <col min="70" max="70" width="21.1640625" bestFit="1" customWidth="1"/>
    <col min="72" max="72" width="17.83203125" bestFit="1" customWidth="1"/>
    <col min="88" max="88" width="17.5" bestFit="1" customWidth="1"/>
    <col min="90" max="90" width="16.33203125" bestFit="1" customWidth="1"/>
  </cols>
  <sheetData>
    <row r="2" spans="3:93">
      <c r="C2" s="327" t="s">
        <v>0</v>
      </c>
      <c r="D2" s="327" t="s">
        <v>76</v>
      </c>
    </row>
    <row r="3" spans="3:93">
      <c r="C3" s="328" t="s">
        <v>40</v>
      </c>
      <c r="D3" s="328">
        <f>COUNTA(C10:C69) - COUNTBLANK(C10:C69)</f>
        <v>12</v>
      </c>
    </row>
    <row r="4" spans="3:93">
      <c r="C4" s="328" t="s">
        <v>27</v>
      </c>
      <c r="D4" s="328">
        <f>COUNTA(E10:E69) - COUNTBLANK(E10:E69)</f>
        <v>17</v>
      </c>
      <c r="BF4" s="331" t="s">
        <v>497</v>
      </c>
      <c r="BG4" s="331">
        <f>SUM(BD6:BD10)</f>
        <v>266</v>
      </c>
    </row>
    <row r="5" spans="3:93" ht="18">
      <c r="C5" s="328" t="s">
        <v>17</v>
      </c>
      <c r="D5" s="328">
        <f>COUNTA(G10:G69) - COUNTBLANK(G10:G69)</f>
        <v>27</v>
      </c>
      <c r="BC5" s="329" t="s">
        <v>490</v>
      </c>
      <c r="BD5" s="330" t="s">
        <v>76</v>
      </c>
      <c r="BF5" s="331" t="s">
        <v>496</v>
      </c>
      <c r="BG5" s="332">
        <f>SUM(BD6:BD10) + 1.5*(2 * STDEV(BD6:BD10))</f>
        <v>275.98373677537626</v>
      </c>
      <c r="BR5" s="369" t="s">
        <v>3</v>
      </c>
      <c r="BS5" s="369" t="s">
        <v>2</v>
      </c>
      <c r="BT5" s="369" t="s">
        <v>283</v>
      </c>
      <c r="BU5" s="369" t="s">
        <v>519</v>
      </c>
      <c r="BV5" s="369" t="s">
        <v>520</v>
      </c>
      <c r="BW5" s="369" t="s">
        <v>521</v>
      </c>
      <c r="BX5" s="369" t="s">
        <v>522</v>
      </c>
      <c r="BY5" s="369" t="s">
        <v>523</v>
      </c>
      <c r="BZ5" s="369" t="s">
        <v>524</v>
      </c>
      <c r="CA5" s="369" t="s">
        <v>276</v>
      </c>
      <c r="CB5" s="369"/>
    </row>
    <row r="6" spans="3:93" ht="18">
      <c r="C6" s="328" t="s">
        <v>489</v>
      </c>
      <c r="D6" s="328">
        <f>169-SUM(D3:D5)-100</f>
        <v>13</v>
      </c>
      <c r="BC6" s="329" t="s">
        <v>492</v>
      </c>
      <c r="BD6" s="330">
        <v>53</v>
      </c>
      <c r="BK6" t="s">
        <v>2</v>
      </c>
      <c r="BL6" t="s">
        <v>3</v>
      </c>
      <c r="BM6" t="s">
        <v>0</v>
      </c>
      <c r="BR6" s="369" t="str">
        <f>VLOOKUP(BS6,$BK$7:$BL$74,2)</f>
        <v>Pardo</v>
      </c>
      <c r="BS6" s="369" t="s">
        <v>395</v>
      </c>
      <c r="BT6" s="370">
        <v>44843.407962962963</v>
      </c>
      <c r="BU6" s="369">
        <v>0</v>
      </c>
      <c r="BV6" s="371">
        <v>283864</v>
      </c>
      <c r="BW6" s="371">
        <v>159958</v>
      </c>
      <c r="BX6" s="371">
        <v>-193417</v>
      </c>
      <c r="BY6" s="371">
        <v>-33458</v>
      </c>
      <c r="BZ6" s="369" t="s">
        <v>525</v>
      </c>
      <c r="CA6" s="369">
        <v>0</v>
      </c>
      <c r="CB6" s="369"/>
    </row>
    <row r="7" spans="3:93" ht="19" thickBot="1">
      <c r="BC7" s="329" t="s">
        <v>493</v>
      </c>
      <c r="BD7" s="330">
        <v>51</v>
      </c>
      <c r="BK7" t="s">
        <v>454</v>
      </c>
      <c r="BL7" t="s">
        <v>455</v>
      </c>
      <c r="BM7" t="s">
        <v>453</v>
      </c>
      <c r="BR7" s="369" t="str">
        <f>VLOOKUP(BS7,$BK$7:$BL$74,2)</f>
        <v>ColesAccount</v>
      </c>
      <c r="BS7" s="369" t="s">
        <v>398</v>
      </c>
      <c r="BT7" s="370">
        <v>44845.473009259258</v>
      </c>
      <c r="BU7" s="369">
        <v>635</v>
      </c>
      <c r="BV7" s="371">
        <v>142334</v>
      </c>
      <c r="BW7" s="371">
        <v>55431</v>
      </c>
      <c r="BX7" s="371">
        <v>-63059</v>
      </c>
      <c r="BY7" s="371">
        <v>-7628</v>
      </c>
      <c r="BZ7" s="369" t="s">
        <v>525</v>
      </c>
      <c r="CA7" s="371">
        <v>1000</v>
      </c>
      <c r="CB7" s="369"/>
      <c r="CJ7" s="369" t="s">
        <v>3</v>
      </c>
      <c r="CK7" s="369" t="s">
        <v>2</v>
      </c>
      <c r="CL7" s="369" t="s">
        <v>549</v>
      </c>
      <c r="CM7" s="369" t="s">
        <v>521</v>
      </c>
      <c r="CN7" s="369" t="s">
        <v>522</v>
      </c>
      <c r="CO7" s="369" t="s">
        <v>523</v>
      </c>
    </row>
    <row r="8" spans="3:93" ht="19">
      <c r="C8" s="343" t="s">
        <v>40</v>
      </c>
      <c r="D8" s="344"/>
      <c r="E8" s="345" t="s">
        <v>27</v>
      </c>
      <c r="F8" s="346"/>
      <c r="G8" s="347" t="s">
        <v>17</v>
      </c>
      <c r="H8" s="348"/>
      <c r="I8" s="325"/>
      <c r="J8" s="349"/>
      <c r="K8" s="350"/>
      <c r="M8" t="s">
        <v>458</v>
      </c>
      <c r="N8" s="171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29" t="s">
        <v>491</v>
      </c>
      <c r="BD8" s="330">
        <v>59</v>
      </c>
      <c r="BK8" t="s">
        <v>55</v>
      </c>
      <c r="BL8" t="s">
        <v>56</v>
      </c>
      <c r="BM8" t="s">
        <v>17</v>
      </c>
      <c r="BR8" s="369" t="str">
        <f>VLOOKUP(BS8,$BK$7:$BL$74,2)</f>
        <v>Narter</v>
      </c>
      <c r="BS8" s="369" t="s">
        <v>331</v>
      </c>
      <c r="BT8" s="370">
        <v>44845.761759259258</v>
      </c>
      <c r="BU8" s="371">
        <v>2640</v>
      </c>
      <c r="BV8" s="371">
        <v>135757</v>
      </c>
      <c r="BW8" s="371">
        <v>73698</v>
      </c>
      <c r="BX8" s="371">
        <v>-70237</v>
      </c>
      <c r="BY8" s="371">
        <v>3460</v>
      </c>
      <c r="BZ8" s="369" t="s">
        <v>525</v>
      </c>
      <c r="CA8" s="369">
        <v>150</v>
      </c>
      <c r="CB8" s="369"/>
      <c r="CJ8" s="369" t="str">
        <f>VLOOKUP(CK8,$BK$7:$BL$74,2)</f>
        <v>Pardo</v>
      </c>
      <c r="CK8" s="369" t="s">
        <v>395</v>
      </c>
      <c r="CL8" s="371">
        <v>283864</v>
      </c>
      <c r="CM8" s="371">
        <v>159958</v>
      </c>
      <c r="CN8" s="371">
        <v>-193417</v>
      </c>
      <c r="CO8" s="371">
        <v>-33458</v>
      </c>
    </row>
    <row r="9" spans="3:93" ht="19" thickBot="1">
      <c r="C9" s="237" t="s">
        <v>448</v>
      </c>
      <c r="D9" s="239" t="s">
        <v>449</v>
      </c>
      <c r="E9" s="240" t="s">
        <v>448</v>
      </c>
      <c r="F9" s="241" t="s">
        <v>449</v>
      </c>
      <c r="G9" s="242" t="s">
        <v>448</v>
      </c>
      <c r="H9" s="238" t="s">
        <v>449</v>
      </c>
      <c r="I9" s="326"/>
      <c r="J9" s="320" t="s">
        <v>448</v>
      </c>
      <c r="K9" s="243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29" t="s">
        <v>494</v>
      </c>
      <c r="BD9" s="330">
        <v>51.5</v>
      </c>
      <c r="BK9" t="s">
        <v>43</v>
      </c>
      <c r="BL9" t="s">
        <v>459</v>
      </c>
      <c r="BM9" t="s">
        <v>17</v>
      </c>
      <c r="BR9" s="369" t="str">
        <f>VLOOKUP(BS9,$BK$7:$BL$74,2)</f>
        <v>USCGabe</v>
      </c>
      <c r="BS9" s="369" t="s">
        <v>548</v>
      </c>
      <c r="BT9" s="370">
        <v>44846.802777777775</v>
      </c>
      <c r="BU9" s="369">
        <v>0</v>
      </c>
      <c r="BV9" s="371">
        <v>102473</v>
      </c>
      <c r="BW9" s="371">
        <v>32347</v>
      </c>
      <c r="BX9" s="371">
        <v>-42923</v>
      </c>
      <c r="BY9" s="371">
        <v>-10575</v>
      </c>
      <c r="BZ9" s="369" t="s">
        <v>525</v>
      </c>
      <c r="CA9" s="369">
        <v>580</v>
      </c>
      <c r="CB9" s="369"/>
      <c r="CJ9" s="369" t="str">
        <f>VLOOKUP(CK9,$BK$7:$BL$74,2)</f>
        <v>ColesAccount</v>
      </c>
      <c r="CK9" s="369" t="s">
        <v>398</v>
      </c>
      <c r="CL9" s="371">
        <v>142334</v>
      </c>
      <c r="CM9" s="371">
        <v>55431</v>
      </c>
      <c r="CN9" s="371">
        <v>-63059</v>
      </c>
      <c r="CO9" s="371">
        <v>-7628</v>
      </c>
    </row>
    <row r="10" spans="3:93" ht="18">
      <c r="C10" s="244" t="str">
        <f t="shared" ref="C10:H10" si="0">IF(O10="","",O10)</f>
        <v>pyr105</v>
      </c>
      <c r="D10" s="245" t="str">
        <f t="shared" si="0"/>
        <v>Mike Maxwell</v>
      </c>
      <c r="E10" s="246" t="str">
        <f t="shared" si="0"/>
        <v>pyr106</v>
      </c>
      <c r="F10" s="247" t="str">
        <f t="shared" si="0"/>
        <v>Tommy</v>
      </c>
      <c r="G10" s="248" t="str">
        <f t="shared" si="0"/>
        <v>pyr102</v>
      </c>
      <c r="H10" s="249" t="str">
        <f t="shared" si="0"/>
        <v>James Mendel</v>
      </c>
      <c r="J10" s="321" t="str">
        <f t="shared" ref="J10:K10" si="1">IF(U10="","",U10)</f>
        <v>pyr101</v>
      </c>
      <c r="K10" s="250" t="str">
        <f t="shared" si="1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29" t="s">
        <v>495</v>
      </c>
      <c r="BD10" s="330">
        <v>51.5</v>
      </c>
      <c r="BK10" t="s">
        <v>21</v>
      </c>
      <c r="BL10" t="s">
        <v>22</v>
      </c>
      <c r="BM10" t="s">
        <v>17</v>
      </c>
      <c r="BR10" s="369" t="str">
        <f>VLOOKUP(BS10,$BK$7:$BL$74,2)</f>
        <v>Noah</v>
      </c>
      <c r="BS10" s="369" t="s">
        <v>329</v>
      </c>
      <c r="BT10" s="370">
        <v>44829.253113425926</v>
      </c>
      <c r="BU10" s="369">
        <v>0</v>
      </c>
      <c r="BV10" s="371">
        <v>72756</v>
      </c>
      <c r="BW10" s="371">
        <v>30521</v>
      </c>
      <c r="BX10" s="371">
        <v>-39907</v>
      </c>
      <c r="BY10" s="371">
        <v>-9386</v>
      </c>
      <c r="BZ10" s="369" t="s">
        <v>525</v>
      </c>
      <c r="CA10" s="369">
        <v>0</v>
      </c>
      <c r="CB10" s="369"/>
      <c r="CJ10" s="369" t="str">
        <f>VLOOKUP(CK10,$BK$7:$BL$74,2)</f>
        <v>Narter</v>
      </c>
      <c r="CK10" s="369" t="s">
        <v>331</v>
      </c>
      <c r="CL10" s="371">
        <v>135757</v>
      </c>
      <c r="CM10" s="371">
        <v>73698</v>
      </c>
      <c r="CN10" s="371">
        <v>-70237</v>
      </c>
      <c r="CO10" s="371">
        <v>3460</v>
      </c>
    </row>
    <row r="11" spans="3:93" ht="18">
      <c r="C11" s="251" t="str">
        <f t="shared" ref="C11:C69" si="2">IF(O11="","",O11)</f>
        <v>pyr110</v>
      </c>
      <c r="D11" s="252" t="str">
        <f t="shared" ref="D11:D69" si="3">IF(P11="","",P11)</f>
        <v>Hannah</v>
      </c>
      <c r="E11" s="253" t="str">
        <f t="shared" ref="E11:E69" si="4">IF(Q11="","",Q11)</f>
        <v>pyr107</v>
      </c>
      <c r="F11" s="254" t="str">
        <f t="shared" ref="F11:F69" si="5">IF(R11="","",R11)</f>
        <v>Christian</v>
      </c>
      <c r="G11" s="255" t="str">
        <f t="shared" ref="G11:G69" si="6">IF(S11="","",S11)</f>
        <v>pyr103</v>
      </c>
      <c r="H11" s="256" t="str">
        <f t="shared" ref="H11:H69" si="7">IF(T11="","",T11)</f>
        <v>Jimmy</v>
      </c>
      <c r="J11" s="322" t="str">
        <f t="shared" ref="J11:J69" si="8">IF(U11="","",U11)</f>
        <v>pyr113</v>
      </c>
      <c r="K11" s="257" t="str">
        <f t="shared" ref="K11:K69" si="9">IF(V11="","",V11)</f>
        <v>OPEN</v>
      </c>
      <c r="N11">
        <v>1</v>
      </c>
      <c r="O11" t="s">
        <v>69</v>
      </c>
      <c r="P11" t="s">
        <v>509</v>
      </c>
      <c r="Q11" t="s">
        <v>30</v>
      </c>
      <c r="R11" t="s">
        <v>31</v>
      </c>
      <c r="S11" t="s">
        <v>43</v>
      </c>
      <c r="T11" t="s">
        <v>459</v>
      </c>
      <c r="U11" t="s">
        <v>111</v>
      </c>
      <c r="V11" t="s">
        <v>456</v>
      </c>
      <c r="BK11" t="s">
        <v>45</v>
      </c>
      <c r="BL11" t="s">
        <v>46</v>
      </c>
      <c r="BM11" t="s">
        <v>40</v>
      </c>
      <c r="BR11" s="369" t="str">
        <f>VLOOKUP(BS11,$BK$7:$BL$74,2)</f>
        <v>Quentin</v>
      </c>
      <c r="BS11" s="369" t="s">
        <v>391</v>
      </c>
      <c r="BT11" s="370">
        <v>44846.821932870371</v>
      </c>
      <c r="BU11" s="369">
        <v>454</v>
      </c>
      <c r="BV11" s="371">
        <v>45734</v>
      </c>
      <c r="BW11" s="371">
        <v>19440</v>
      </c>
      <c r="BX11" s="371">
        <v>-22212</v>
      </c>
      <c r="BY11" s="371">
        <v>-2772</v>
      </c>
      <c r="BZ11" s="369" t="s">
        <v>525</v>
      </c>
      <c r="CA11" s="369">
        <v>127</v>
      </c>
      <c r="CB11" s="369"/>
      <c r="CJ11" s="369" t="str">
        <f>VLOOKUP(CK11,$BK$7:$BL$74,2)</f>
        <v>USCGabe</v>
      </c>
      <c r="CK11" s="369" t="s">
        <v>548</v>
      </c>
      <c r="CL11" s="371">
        <v>102473</v>
      </c>
      <c r="CM11" s="371">
        <v>32347</v>
      </c>
      <c r="CN11" s="371">
        <v>-42923</v>
      </c>
      <c r="CO11" s="371">
        <v>-10575</v>
      </c>
    </row>
    <row r="12" spans="3:93" ht="18">
      <c r="C12" s="251" t="str">
        <f t="shared" si="2"/>
        <v>pyr112</v>
      </c>
      <c r="D12" s="252" t="str">
        <f t="shared" si="3"/>
        <v>JohnEverett</v>
      </c>
      <c r="E12" s="253" t="str">
        <f t="shared" si="4"/>
        <v>pyr109</v>
      </c>
      <c r="F12" s="254" t="str">
        <f t="shared" si="5"/>
        <v>Kevin Victory</v>
      </c>
      <c r="G12" s="255" t="str">
        <f t="shared" si="6"/>
        <v>pyr104</v>
      </c>
      <c r="H12" s="256" t="str">
        <f t="shared" si="7"/>
        <v>Eric</v>
      </c>
      <c r="J12" s="322" t="str">
        <f t="shared" si="8"/>
        <v>pyr117</v>
      </c>
      <c r="K12" s="257" t="str">
        <f t="shared" si="9"/>
        <v>OPEN</v>
      </c>
      <c r="N12">
        <v>2</v>
      </c>
      <c r="O12" t="s">
        <v>224</v>
      </c>
      <c r="P12" t="s">
        <v>510</v>
      </c>
      <c r="Q12" t="s">
        <v>28</v>
      </c>
      <c r="R12" t="s">
        <v>29</v>
      </c>
      <c r="S12" t="s">
        <v>21</v>
      </c>
      <c r="T12" t="s">
        <v>22</v>
      </c>
      <c r="U12" t="s">
        <v>41</v>
      </c>
      <c r="V12" t="s">
        <v>456</v>
      </c>
      <c r="BK12" t="s">
        <v>61</v>
      </c>
      <c r="BL12" t="s">
        <v>62</v>
      </c>
      <c r="BM12" t="s">
        <v>27</v>
      </c>
      <c r="BR12" s="369" t="str">
        <f>VLOOKUP(BS12,$BK$7:$BL$74,2)</f>
        <v>Cary</v>
      </c>
      <c r="BS12" s="369" t="s">
        <v>366</v>
      </c>
      <c r="BT12" s="370">
        <v>44846.449699074074</v>
      </c>
      <c r="BU12" s="369">
        <v>196</v>
      </c>
      <c r="BV12" s="371">
        <v>43437</v>
      </c>
      <c r="BW12" s="371">
        <v>18733</v>
      </c>
      <c r="BX12" s="371">
        <v>-20575</v>
      </c>
      <c r="BY12" s="371">
        <v>-1842</v>
      </c>
      <c r="BZ12" s="369" t="s">
        <v>525</v>
      </c>
      <c r="CA12" s="369">
        <v>73</v>
      </c>
      <c r="CB12" s="369"/>
    </row>
    <row r="13" spans="3:93" ht="18">
      <c r="C13" s="251" t="str">
        <f t="shared" si="2"/>
        <v>pyr116</v>
      </c>
      <c r="D13" s="252" t="str">
        <f t="shared" si="3"/>
        <v>stew</v>
      </c>
      <c r="E13" s="253" t="str">
        <f t="shared" si="4"/>
        <v>pyr111</v>
      </c>
      <c r="F13" s="254" t="str">
        <f t="shared" si="5"/>
        <v>RyanVictory</v>
      </c>
      <c r="G13" s="255" t="str">
        <f t="shared" si="6"/>
        <v>pyr108</v>
      </c>
      <c r="H13" s="256" t="str">
        <f t="shared" si="7"/>
        <v>Clark</v>
      </c>
      <c r="J13" s="322" t="str">
        <f t="shared" si="8"/>
        <v>pyr135</v>
      </c>
      <c r="K13" s="257" t="str">
        <f t="shared" si="9"/>
        <v>OPEN</v>
      </c>
      <c r="N13">
        <v>3</v>
      </c>
      <c r="O13" t="s">
        <v>113</v>
      </c>
      <c r="P13" t="s">
        <v>114</v>
      </c>
      <c r="Q13" t="s">
        <v>7</v>
      </c>
      <c r="R13" t="s">
        <v>461</v>
      </c>
      <c r="S13" t="s">
        <v>51</v>
      </c>
      <c r="T13" t="s">
        <v>460</v>
      </c>
      <c r="U13" t="s">
        <v>79</v>
      </c>
      <c r="V13" t="s">
        <v>456</v>
      </c>
      <c r="BK13" t="s">
        <v>30</v>
      </c>
      <c r="BL13" t="s">
        <v>31</v>
      </c>
      <c r="BM13" t="s">
        <v>27</v>
      </c>
      <c r="BR13" s="369" t="str">
        <f>VLOOKUP(BS13,$BK$7:$BL$74,2)</f>
        <v>Tee</v>
      </c>
      <c r="BS13" s="369" t="s">
        <v>384</v>
      </c>
      <c r="BT13" s="370">
        <v>44815.246435185189</v>
      </c>
      <c r="BU13" s="369">
        <v>0</v>
      </c>
      <c r="BV13" s="371">
        <v>32886</v>
      </c>
      <c r="BW13" s="371">
        <v>14632</v>
      </c>
      <c r="BX13" s="371">
        <v>-18124</v>
      </c>
      <c r="BY13" s="371">
        <v>-3492</v>
      </c>
      <c r="BZ13" s="369" t="s">
        <v>525</v>
      </c>
      <c r="CA13" s="369">
        <v>0</v>
      </c>
      <c r="CB13" s="369"/>
    </row>
    <row r="14" spans="3:93" ht="18">
      <c r="C14" s="251" t="str">
        <f t="shared" si="2"/>
        <v>pyr125</v>
      </c>
      <c r="D14" s="252" t="str">
        <f t="shared" si="3"/>
        <v>Noah</v>
      </c>
      <c r="E14" s="253" t="str">
        <f t="shared" si="4"/>
        <v>pyr114</v>
      </c>
      <c r="F14" s="254" t="str">
        <f t="shared" si="5"/>
        <v>Kyle Beta</v>
      </c>
      <c r="G14" s="255" t="str">
        <f t="shared" si="6"/>
        <v>pyr115</v>
      </c>
      <c r="H14" s="256" t="str">
        <f t="shared" si="7"/>
        <v>Tim</v>
      </c>
      <c r="J14" s="322" t="str">
        <f t="shared" si="8"/>
        <v>pyr142</v>
      </c>
      <c r="K14" s="257" t="str">
        <f t="shared" si="9"/>
        <v>OPEN</v>
      </c>
      <c r="N14">
        <v>4</v>
      </c>
      <c r="O14" t="s">
        <v>47</v>
      </c>
      <c r="P14" t="s">
        <v>229</v>
      </c>
      <c r="Q14" t="s">
        <v>32</v>
      </c>
      <c r="R14" t="s">
        <v>33</v>
      </c>
      <c r="S14" t="s">
        <v>23</v>
      </c>
      <c r="T14" t="s">
        <v>24</v>
      </c>
      <c r="U14" t="s">
        <v>126</v>
      </c>
      <c r="V14" t="s">
        <v>456</v>
      </c>
      <c r="BK14" t="s">
        <v>51</v>
      </c>
      <c r="BL14" t="s">
        <v>460</v>
      </c>
      <c r="BM14" t="s">
        <v>17</v>
      </c>
      <c r="BR14" s="369" t="str">
        <f>VLOOKUP(BS14,$BK$7:$BL$74,2)</f>
        <v>TylerL</v>
      </c>
      <c r="BS14" s="369" t="s">
        <v>334</v>
      </c>
      <c r="BT14" s="370">
        <v>44843.66715277778</v>
      </c>
      <c r="BU14" s="369">
        <v>0</v>
      </c>
      <c r="BV14" s="371">
        <v>23553</v>
      </c>
      <c r="BW14" s="371">
        <v>14064</v>
      </c>
      <c r="BX14" s="371">
        <v>-14806</v>
      </c>
      <c r="BY14" s="369">
        <v>-742</v>
      </c>
      <c r="BZ14" s="369" t="s">
        <v>525</v>
      </c>
      <c r="CA14" s="369">
        <v>0</v>
      </c>
      <c r="CB14" s="369"/>
    </row>
    <row r="15" spans="3:93" ht="18">
      <c r="C15" s="251" t="str">
        <f t="shared" si="2"/>
        <v>pyr129</v>
      </c>
      <c r="D15" s="252" t="str">
        <f t="shared" si="3"/>
        <v>Wagner</v>
      </c>
      <c r="E15" s="253" t="str">
        <f t="shared" si="4"/>
        <v>pyr118</v>
      </c>
      <c r="F15" s="254" t="str">
        <f t="shared" si="5"/>
        <v>Christian #1</v>
      </c>
      <c r="G15" s="255" t="str">
        <f t="shared" si="6"/>
        <v>pyr119</v>
      </c>
      <c r="H15" s="256" t="str">
        <f t="shared" si="7"/>
        <v>Lance</v>
      </c>
      <c r="J15" s="322" t="str">
        <f t="shared" si="8"/>
        <v>pyr151</v>
      </c>
      <c r="K15" s="257" t="str">
        <f t="shared" si="9"/>
        <v>OPEN</v>
      </c>
      <c r="N15">
        <v>5</v>
      </c>
      <c r="O15" t="s">
        <v>65</v>
      </c>
      <c r="P15" t="s">
        <v>66</v>
      </c>
      <c r="Q15" t="s">
        <v>34</v>
      </c>
      <c r="R15" t="s">
        <v>35</v>
      </c>
      <c r="S15" t="s">
        <v>57</v>
      </c>
      <c r="T15" t="s">
        <v>485</v>
      </c>
      <c r="U15" t="s">
        <v>244</v>
      </c>
      <c r="V15" t="s">
        <v>456</v>
      </c>
      <c r="BK15" t="s">
        <v>28</v>
      </c>
      <c r="BL15" t="s">
        <v>29</v>
      </c>
      <c r="BM15" t="s">
        <v>27</v>
      </c>
      <c r="BR15" s="369" t="str">
        <f>VLOOKUP(BS15,$BK$7:$BL$74,2)</f>
        <v>Kyle Beta</v>
      </c>
      <c r="BS15" s="369" t="s">
        <v>544</v>
      </c>
      <c r="BT15" s="370">
        <v>44846.678726851853</v>
      </c>
      <c r="BU15" s="369">
        <v>969</v>
      </c>
      <c r="BV15" s="371">
        <v>23502</v>
      </c>
      <c r="BW15" s="371">
        <v>10785</v>
      </c>
      <c r="BX15" s="371">
        <v>-13158</v>
      </c>
      <c r="BY15" s="371">
        <v>-2373</v>
      </c>
      <c r="BZ15" s="369" t="s">
        <v>525</v>
      </c>
      <c r="CA15" s="369">
        <v>48</v>
      </c>
      <c r="CB15" s="369"/>
    </row>
    <row r="16" spans="3:93" ht="18">
      <c r="C16" s="251" t="str">
        <f t="shared" si="2"/>
        <v>pyr133</v>
      </c>
      <c r="D16" s="252" t="str">
        <f t="shared" si="3"/>
        <v>NebBaldwin</v>
      </c>
      <c r="E16" s="253" t="str">
        <f t="shared" si="4"/>
        <v>pyr121</v>
      </c>
      <c r="F16" s="254" t="str">
        <f t="shared" si="5"/>
        <v>Christian #4</v>
      </c>
      <c r="G16" s="255" t="str">
        <f t="shared" si="6"/>
        <v>pyr120</v>
      </c>
      <c r="H16" s="256" t="str">
        <f t="shared" si="7"/>
        <v>Garett Pool</v>
      </c>
      <c r="J16" s="322" t="str">
        <f t="shared" si="8"/>
        <v>pyr153</v>
      </c>
      <c r="K16" s="257" t="str">
        <f t="shared" si="9"/>
        <v>OPEN</v>
      </c>
      <c r="N16">
        <v>6</v>
      </c>
      <c r="O16" t="s">
        <v>49</v>
      </c>
      <c r="P16" t="s">
        <v>511</v>
      </c>
      <c r="Q16" t="s">
        <v>9</v>
      </c>
      <c r="R16" t="s">
        <v>105</v>
      </c>
      <c r="S16" t="s">
        <v>116</v>
      </c>
      <c r="T16" t="s">
        <v>117</v>
      </c>
      <c r="U16" t="s">
        <v>255</v>
      </c>
      <c r="V16" t="s">
        <v>456</v>
      </c>
      <c r="BK16" t="s">
        <v>69</v>
      </c>
      <c r="BL16" t="s">
        <v>509</v>
      </c>
      <c r="BM16" t="s">
        <v>40</v>
      </c>
      <c r="BR16" s="369" t="str">
        <f>VLOOKUP(BS16,$BK$7:$BL$74,2)</f>
        <v>Mike Maxwell</v>
      </c>
      <c r="BS16" s="369" t="s">
        <v>546</v>
      </c>
      <c r="BT16" s="370">
        <v>44846.653564814813</v>
      </c>
      <c r="BU16" s="369">
        <v>225</v>
      </c>
      <c r="BV16" s="371">
        <v>21902</v>
      </c>
      <c r="BW16" s="371">
        <v>11376</v>
      </c>
      <c r="BX16" s="371">
        <v>-16486</v>
      </c>
      <c r="BY16" s="371">
        <v>-5109</v>
      </c>
      <c r="BZ16" s="369" t="s">
        <v>525</v>
      </c>
      <c r="CA16" s="369">
        <v>-100</v>
      </c>
      <c r="CB16" s="369"/>
    </row>
    <row r="17" spans="3:80" ht="18">
      <c r="C17" s="251" t="str">
        <f t="shared" si="2"/>
        <v>pyr141</v>
      </c>
      <c r="D17" s="252" t="str">
        <f t="shared" si="3"/>
        <v>Luc</v>
      </c>
      <c r="E17" s="253" t="str">
        <f t="shared" si="4"/>
        <v>pyr122</v>
      </c>
      <c r="F17" s="254" t="str">
        <f t="shared" si="5"/>
        <v>Christian #5</v>
      </c>
      <c r="G17" s="255" t="str">
        <f t="shared" si="6"/>
        <v>pyr124</v>
      </c>
      <c r="H17" s="256" t="str">
        <f t="shared" si="7"/>
        <v>Brian</v>
      </c>
      <c r="J17" s="322" t="str">
        <f t="shared" si="8"/>
        <v>pyr154</v>
      </c>
      <c r="K17" s="257" t="str">
        <f t="shared" si="9"/>
        <v>OPEN</v>
      </c>
      <c r="N17">
        <v>7</v>
      </c>
      <c r="O17" t="s">
        <v>130</v>
      </c>
      <c r="P17" t="s">
        <v>131</v>
      </c>
      <c r="Q17" t="s">
        <v>53</v>
      </c>
      <c r="R17" t="s">
        <v>123</v>
      </c>
      <c r="S17" t="s">
        <v>120</v>
      </c>
      <c r="T17" t="s">
        <v>450</v>
      </c>
      <c r="U17" t="s">
        <v>259</v>
      </c>
      <c r="V17" t="s">
        <v>456</v>
      </c>
      <c r="BK17" t="s">
        <v>7</v>
      </c>
      <c r="BL17" t="s">
        <v>461</v>
      </c>
      <c r="BM17" t="s">
        <v>27</v>
      </c>
      <c r="BR17" s="369" t="str">
        <f>VLOOKUP(BS17,$BK$7:$BL$74,2)</f>
        <v>OPEN</v>
      </c>
      <c r="BS17" s="369" t="s">
        <v>388</v>
      </c>
      <c r="BT17" s="370">
        <v>44731.756863425922</v>
      </c>
      <c r="BU17" s="369">
        <v>0</v>
      </c>
      <c r="BV17" s="371">
        <v>21172</v>
      </c>
      <c r="BW17" s="371">
        <v>10745</v>
      </c>
      <c r="BX17" s="371">
        <v>-12345</v>
      </c>
      <c r="BY17" s="371">
        <v>-1601</v>
      </c>
      <c r="BZ17" s="369" t="s">
        <v>525</v>
      </c>
      <c r="CA17" s="369">
        <v>0</v>
      </c>
      <c r="CB17" s="369"/>
    </row>
    <row r="18" spans="3:80" ht="18">
      <c r="C18" s="251" t="str">
        <f t="shared" si="2"/>
        <v>pyr147</v>
      </c>
      <c r="D18" s="252" t="str">
        <f t="shared" si="3"/>
        <v>Jalen</v>
      </c>
      <c r="E18" s="253" t="str">
        <f t="shared" si="4"/>
        <v>pyr123</v>
      </c>
      <c r="F18" s="254" t="str">
        <f t="shared" si="5"/>
        <v>Christian #2</v>
      </c>
      <c r="G18" s="255" t="str">
        <f t="shared" si="6"/>
        <v>pyr126</v>
      </c>
      <c r="H18" s="256" t="str">
        <f t="shared" si="7"/>
        <v>Narter</v>
      </c>
      <c r="J18" s="322" t="str">
        <f t="shared" si="8"/>
        <v/>
      </c>
      <c r="K18" s="257" t="str">
        <f t="shared" si="9"/>
        <v/>
      </c>
      <c r="N18">
        <v>8</v>
      </c>
      <c r="O18" t="s">
        <v>222</v>
      </c>
      <c r="P18" t="s">
        <v>44</v>
      </c>
      <c r="Q18" t="s">
        <v>36</v>
      </c>
      <c r="R18" t="s">
        <v>37</v>
      </c>
      <c r="S18" t="s">
        <v>11</v>
      </c>
      <c r="T18" t="s">
        <v>466</v>
      </c>
      <c r="BK18" t="s">
        <v>224</v>
      </c>
      <c r="BL18" t="s">
        <v>510</v>
      </c>
      <c r="BM18" t="s">
        <v>40</v>
      </c>
      <c r="BR18" s="369" t="str">
        <f>VLOOKUP(BS18,$BK$7:$BL$74,2)</f>
        <v>Jalen</v>
      </c>
      <c r="BS18" s="369" t="s">
        <v>374</v>
      </c>
      <c r="BT18" s="370">
        <v>44834.80740740741</v>
      </c>
      <c r="BU18" s="369">
        <v>0</v>
      </c>
      <c r="BV18" s="371">
        <v>19907</v>
      </c>
      <c r="BW18" s="371">
        <v>7804</v>
      </c>
      <c r="BX18" s="371">
        <v>-10179</v>
      </c>
      <c r="BY18" s="371">
        <v>-2375</v>
      </c>
      <c r="BZ18" s="369" t="s">
        <v>525</v>
      </c>
      <c r="CA18" s="369">
        <v>0</v>
      </c>
      <c r="CB18" s="369"/>
    </row>
    <row r="19" spans="3:80" ht="18">
      <c r="C19" s="251" t="str">
        <f t="shared" si="2"/>
        <v>pyr149</v>
      </c>
      <c r="D19" s="252" t="str">
        <f t="shared" si="3"/>
        <v>ike baldwin</v>
      </c>
      <c r="E19" s="253" t="str">
        <f t="shared" si="4"/>
        <v>pyr127</v>
      </c>
      <c r="F19" s="254" t="str">
        <f t="shared" si="5"/>
        <v>Will R</v>
      </c>
      <c r="G19" s="255" t="str">
        <f t="shared" si="6"/>
        <v>pyr128</v>
      </c>
      <c r="H19" s="256" t="str">
        <f t="shared" si="7"/>
        <v>TylerL</v>
      </c>
      <c r="J19" s="322" t="str">
        <f t="shared" si="8"/>
        <v/>
      </c>
      <c r="K19" s="257" t="str">
        <f t="shared" si="9"/>
        <v/>
      </c>
      <c r="N19">
        <v>9</v>
      </c>
      <c r="O19" t="s">
        <v>257</v>
      </c>
      <c r="P19" t="s">
        <v>258</v>
      </c>
      <c r="Q19" t="s">
        <v>63</v>
      </c>
      <c r="R19" t="s">
        <v>64</v>
      </c>
      <c r="S19" t="s">
        <v>71</v>
      </c>
      <c r="T19" t="s">
        <v>463</v>
      </c>
      <c r="BK19" t="s">
        <v>111</v>
      </c>
      <c r="BL19" t="s">
        <v>456</v>
      </c>
      <c r="BM19" t="s">
        <v>453</v>
      </c>
      <c r="BR19" s="369" t="str">
        <f>VLOOKUP(BS19,$BK$7:$BL$74,2)</f>
        <v>Eric</v>
      </c>
      <c r="BS19" s="369" t="s">
        <v>543</v>
      </c>
      <c r="BT19" s="370">
        <v>44843.550370370373</v>
      </c>
      <c r="BU19" s="369">
        <v>400</v>
      </c>
      <c r="BV19" s="371">
        <v>19081</v>
      </c>
      <c r="BW19" s="371">
        <v>9438</v>
      </c>
      <c r="BX19" s="371">
        <v>-11320</v>
      </c>
      <c r="BY19" s="371">
        <v>-1882</v>
      </c>
      <c r="BZ19" s="369" t="s">
        <v>525</v>
      </c>
      <c r="CA19" s="369">
        <v>0</v>
      </c>
      <c r="CB19" s="369"/>
    </row>
    <row r="20" spans="3:80" ht="18">
      <c r="C20" s="251" t="str">
        <f t="shared" si="2"/>
        <v>pyr160</v>
      </c>
      <c r="D20" s="252" t="str">
        <f t="shared" si="3"/>
        <v>ColesAccount</v>
      </c>
      <c r="E20" s="253" t="str">
        <f t="shared" si="4"/>
        <v>pyr130</v>
      </c>
      <c r="F20" s="254" t="str">
        <f t="shared" si="5"/>
        <v>Christian # 3</v>
      </c>
      <c r="G20" s="255" t="str">
        <f t="shared" si="6"/>
        <v>pyr132</v>
      </c>
      <c r="H20" s="256" t="str">
        <f t="shared" si="7"/>
        <v>Connor</v>
      </c>
      <c r="J20" s="322" t="str">
        <f t="shared" si="8"/>
        <v/>
      </c>
      <c r="K20" s="257" t="str">
        <f t="shared" si="9"/>
        <v/>
      </c>
      <c r="N20">
        <v>10</v>
      </c>
      <c r="O20" t="s">
        <v>440</v>
      </c>
      <c r="P20" t="s">
        <v>477</v>
      </c>
      <c r="Q20" t="s">
        <v>81</v>
      </c>
      <c r="R20" t="s">
        <v>82</v>
      </c>
      <c r="S20" t="s">
        <v>38</v>
      </c>
      <c r="T20" t="s">
        <v>469</v>
      </c>
      <c r="BK20" t="s">
        <v>32</v>
      </c>
      <c r="BL20" t="s">
        <v>33</v>
      </c>
      <c r="BM20" t="s">
        <v>27</v>
      </c>
      <c r="BR20" s="369" t="str">
        <f>VLOOKUP(BS20,$BK$7:$BL$74,2)</f>
        <v>Christian # 3</v>
      </c>
      <c r="BS20" s="369" t="s">
        <v>338</v>
      </c>
      <c r="BT20" s="370">
        <v>44844.678993055553</v>
      </c>
      <c r="BU20" s="369">
        <v>0</v>
      </c>
      <c r="BV20" s="371">
        <v>16573</v>
      </c>
      <c r="BW20" s="371">
        <v>6590</v>
      </c>
      <c r="BX20" s="371">
        <v>-9333</v>
      </c>
      <c r="BY20" s="371">
        <v>-2743</v>
      </c>
      <c r="BZ20" s="369" t="s">
        <v>525</v>
      </c>
      <c r="CA20" s="369">
        <v>45</v>
      </c>
      <c r="CB20" s="369"/>
    </row>
    <row r="21" spans="3:80" ht="18">
      <c r="C21" s="251" t="str">
        <f t="shared" si="2"/>
        <v>pyr163</v>
      </c>
      <c r="D21" s="252" t="str">
        <f t="shared" si="3"/>
        <v>USCGabe</v>
      </c>
      <c r="E21" s="253" t="str">
        <f t="shared" si="4"/>
        <v>pyr131</v>
      </c>
      <c r="F21" s="254" t="str">
        <f t="shared" si="5"/>
        <v>Sly</v>
      </c>
      <c r="G21" s="255" t="str">
        <f t="shared" si="6"/>
        <v>pyr134</v>
      </c>
      <c r="H21" s="256" t="str">
        <f t="shared" si="7"/>
        <v>Kevin</v>
      </c>
      <c r="J21" s="322" t="str">
        <f t="shared" si="8"/>
        <v/>
      </c>
      <c r="K21" s="257" t="str">
        <f t="shared" si="9"/>
        <v/>
      </c>
      <c r="N21">
        <v>11</v>
      </c>
      <c r="O21" t="s">
        <v>484</v>
      </c>
      <c r="P21" t="s">
        <v>486</v>
      </c>
      <c r="Q21" t="s">
        <v>13</v>
      </c>
      <c r="R21" t="s">
        <v>119</v>
      </c>
      <c r="S21" t="s">
        <v>19</v>
      </c>
      <c r="T21" t="s">
        <v>20</v>
      </c>
      <c r="BK21" t="s">
        <v>23</v>
      </c>
      <c r="BL21" t="s">
        <v>24</v>
      </c>
      <c r="BM21" t="s">
        <v>17</v>
      </c>
      <c r="BR21" s="369" t="str">
        <f>VLOOKUP(BS21,$BK$7:$BL$74,2)</f>
        <v>GZ</v>
      </c>
      <c r="BS21" s="369" t="s">
        <v>526</v>
      </c>
      <c r="BT21" s="370">
        <v>44843.543078703704</v>
      </c>
      <c r="BU21" s="369">
        <v>0</v>
      </c>
      <c r="BV21" s="371">
        <v>15129</v>
      </c>
      <c r="BW21" s="371">
        <v>10014</v>
      </c>
      <c r="BX21" s="371">
        <v>-8499</v>
      </c>
      <c r="BY21" s="371">
        <v>1515</v>
      </c>
      <c r="BZ21" s="369" t="s">
        <v>525</v>
      </c>
      <c r="CA21" s="369">
        <v>0</v>
      </c>
      <c r="CB21" s="369"/>
    </row>
    <row r="22" spans="3:80" ht="18">
      <c r="C22" s="251" t="str">
        <f t="shared" si="2"/>
        <v/>
      </c>
      <c r="D22" s="252" t="str">
        <f t="shared" si="3"/>
        <v/>
      </c>
      <c r="E22" s="253" t="str">
        <f t="shared" si="4"/>
        <v>pyr150</v>
      </c>
      <c r="F22" s="254" t="str">
        <f t="shared" si="5"/>
        <v>Verlander</v>
      </c>
      <c r="G22" s="255" t="str">
        <f t="shared" si="6"/>
        <v>pyr136</v>
      </c>
      <c r="H22" s="256" t="str">
        <f t="shared" si="7"/>
        <v>Mark</v>
      </c>
      <c r="J22" s="322" t="str">
        <f t="shared" si="8"/>
        <v/>
      </c>
      <c r="K22" s="257" t="str">
        <f t="shared" si="9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  <c r="BK22" t="s">
        <v>113</v>
      </c>
      <c r="BL22" t="s">
        <v>114</v>
      </c>
      <c r="BM22" t="s">
        <v>40</v>
      </c>
      <c r="BR22" s="369" t="str">
        <f>VLOOKUP(BS22,$BK$7:$BL$74,2)</f>
        <v>Christian</v>
      </c>
      <c r="BS22" s="369" t="s">
        <v>547</v>
      </c>
      <c r="BT22" s="370">
        <v>44845.499814814815</v>
      </c>
      <c r="BU22" s="369">
        <v>825</v>
      </c>
      <c r="BV22" s="371">
        <v>14778</v>
      </c>
      <c r="BW22" s="371">
        <v>5701</v>
      </c>
      <c r="BX22" s="371">
        <v>-10866</v>
      </c>
      <c r="BY22" s="371">
        <v>-5165</v>
      </c>
      <c r="BZ22" s="369" t="s">
        <v>525</v>
      </c>
      <c r="CA22" s="369">
        <v>-50</v>
      </c>
      <c r="CB22" s="369"/>
    </row>
    <row r="23" spans="3:80" ht="18">
      <c r="C23" s="251" t="str">
        <f t="shared" si="2"/>
        <v/>
      </c>
      <c r="D23" s="252" t="str">
        <f t="shared" si="3"/>
        <v/>
      </c>
      <c r="E23" s="253" t="str">
        <f t="shared" si="4"/>
        <v>pyr152</v>
      </c>
      <c r="F23" s="254" t="str">
        <f t="shared" si="5"/>
        <v>Tee</v>
      </c>
      <c r="G23" s="255" t="str">
        <f t="shared" si="6"/>
        <v>pyr137</v>
      </c>
      <c r="H23" s="256" t="str">
        <f t="shared" si="7"/>
        <v>Zach gartner</v>
      </c>
      <c r="J23" s="322" t="str">
        <f t="shared" si="8"/>
        <v/>
      </c>
      <c r="K23" s="257" t="str">
        <f t="shared" si="9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  <c r="BK23" t="s">
        <v>41</v>
      </c>
      <c r="BL23" t="s">
        <v>456</v>
      </c>
      <c r="BM23" t="s">
        <v>453</v>
      </c>
      <c r="BR23" s="369" t="str">
        <f>VLOOKUP(BS23,$BK$7:$BL$74,2)</f>
        <v>Kevin Victory</v>
      </c>
      <c r="BS23" s="369" t="s">
        <v>527</v>
      </c>
      <c r="BT23" s="370">
        <v>44845.458726851852</v>
      </c>
      <c r="BU23" s="369">
        <v>605</v>
      </c>
      <c r="BV23" s="371">
        <v>13268</v>
      </c>
      <c r="BW23" s="371">
        <v>7674</v>
      </c>
      <c r="BX23" s="371">
        <v>-6620</v>
      </c>
      <c r="BY23" s="371">
        <v>1054</v>
      </c>
      <c r="BZ23" s="369" t="s">
        <v>525</v>
      </c>
      <c r="CA23" s="369">
        <v>-26</v>
      </c>
      <c r="CB23" s="369"/>
    </row>
    <row r="24" spans="3:80" ht="18">
      <c r="C24" s="251" t="str">
        <f t="shared" si="2"/>
        <v/>
      </c>
      <c r="D24" s="252" t="str">
        <f t="shared" si="3"/>
        <v/>
      </c>
      <c r="E24" s="253" t="str">
        <f t="shared" si="4"/>
        <v>pyr157</v>
      </c>
      <c r="F24" s="254" t="str">
        <f t="shared" si="5"/>
        <v>Chris</v>
      </c>
      <c r="G24" s="255" t="str">
        <f t="shared" si="6"/>
        <v>pyr138</v>
      </c>
      <c r="H24" s="256" t="str">
        <f t="shared" si="7"/>
        <v>Kaz</v>
      </c>
      <c r="J24" s="322" t="str">
        <f t="shared" si="8"/>
        <v/>
      </c>
      <c r="K24" s="257" t="str">
        <f t="shared" si="9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  <c r="BK24" t="s">
        <v>34</v>
      </c>
      <c r="BL24" t="s">
        <v>35</v>
      </c>
      <c r="BM24" t="s">
        <v>27</v>
      </c>
      <c r="BR24" s="369" t="str">
        <f>VLOOKUP(BS24,$BK$7:$BL$74,2)</f>
        <v>Christian #5</v>
      </c>
      <c r="BS24" s="369" t="s">
        <v>323</v>
      </c>
      <c r="BT24" s="370">
        <v>44819.494606481479</v>
      </c>
      <c r="BU24" s="369">
        <v>0</v>
      </c>
      <c r="BV24" s="371">
        <v>12692</v>
      </c>
      <c r="BW24" s="371">
        <v>6046</v>
      </c>
      <c r="BX24" s="371">
        <v>-8538</v>
      </c>
      <c r="BY24" s="371">
        <v>-2492</v>
      </c>
      <c r="BZ24" s="369" t="s">
        <v>525</v>
      </c>
      <c r="CA24" s="369">
        <v>0</v>
      </c>
      <c r="CB24" s="369"/>
    </row>
    <row r="25" spans="3:80" ht="18">
      <c r="C25" s="251" t="str">
        <f t="shared" si="2"/>
        <v/>
      </c>
      <c r="D25" s="252" t="str">
        <f t="shared" si="3"/>
        <v/>
      </c>
      <c r="E25" s="253" t="str">
        <f t="shared" si="4"/>
        <v>pyr165</v>
      </c>
      <c r="F25" s="254" t="str">
        <f t="shared" si="5"/>
        <v>CPeters</v>
      </c>
      <c r="G25" s="255" t="str">
        <f t="shared" si="6"/>
        <v>pyr139</v>
      </c>
      <c r="H25" s="256" t="str">
        <f t="shared" si="7"/>
        <v>Quees</v>
      </c>
      <c r="J25" s="322" t="str">
        <f t="shared" si="8"/>
        <v/>
      </c>
      <c r="K25" s="257" t="str">
        <f t="shared" si="9"/>
        <v/>
      </c>
      <c r="N25">
        <v>15</v>
      </c>
      <c r="Q25" t="s">
        <v>500</v>
      </c>
      <c r="R25" t="s">
        <v>501</v>
      </c>
      <c r="S25" t="s">
        <v>15</v>
      </c>
      <c r="T25" t="s">
        <v>465</v>
      </c>
      <c r="BK25" t="s">
        <v>57</v>
      </c>
      <c r="BL25" t="s">
        <v>485</v>
      </c>
      <c r="BM25" t="s">
        <v>17</v>
      </c>
      <c r="BR25" s="369" t="str">
        <f>VLOOKUP(BS25,$BK$7:$BL$74,2)</f>
        <v>Pat</v>
      </c>
      <c r="BS25" s="369" t="s">
        <v>360</v>
      </c>
      <c r="BT25" s="370">
        <v>44846.326377314814</v>
      </c>
      <c r="BU25" s="371">
        <v>1073</v>
      </c>
      <c r="BV25" s="371">
        <v>12653</v>
      </c>
      <c r="BW25" s="371">
        <v>6127</v>
      </c>
      <c r="BX25" s="371">
        <v>-6368</v>
      </c>
      <c r="BY25" s="369">
        <v>-241</v>
      </c>
      <c r="BZ25" s="369" t="s">
        <v>525</v>
      </c>
      <c r="CA25" s="369">
        <v>-40</v>
      </c>
      <c r="CB25" s="369"/>
    </row>
    <row r="26" spans="3:80" ht="18">
      <c r="C26" s="251" t="str">
        <f t="shared" si="2"/>
        <v/>
      </c>
      <c r="D26" s="252" t="str">
        <f t="shared" si="3"/>
        <v/>
      </c>
      <c r="E26" s="253" t="str">
        <f t="shared" si="4"/>
        <v>pyr167</v>
      </c>
      <c r="F26" s="254" t="str">
        <f t="shared" si="5"/>
        <v>GZ</v>
      </c>
      <c r="G26" s="255" t="str">
        <f t="shared" si="6"/>
        <v>pyr140</v>
      </c>
      <c r="H26" s="256" t="str">
        <f t="shared" si="7"/>
        <v>Pat</v>
      </c>
      <c r="J26" s="322" t="str">
        <f t="shared" si="8"/>
        <v/>
      </c>
      <c r="K26" s="257" t="str">
        <f t="shared" si="9"/>
        <v/>
      </c>
      <c r="N26">
        <v>16</v>
      </c>
      <c r="Q26" t="s">
        <v>504</v>
      </c>
      <c r="R26" t="s">
        <v>505</v>
      </c>
      <c r="S26" t="s">
        <v>59</v>
      </c>
      <c r="T26" t="s">
        <v>104</v>
      </c>
      <c r="BK26" t="s">
        <v>116</v>
      </c>
      <c r="BL26" t="s">
        <v>117</v>
      </c>
      <c r="BM26" t="s">
        <v>17</v>
      </c>
      <c r="BR26" s="369" t="str">
        <f>VLOOKUP(BS26,$BK$7:$BL$74,2)</f>
        <v>Kevin</v>
      </c>
      <c r="BS26" s="369" t="s">
        <v>347</v>
      </c>
      <c r="BT26" s="370">
        <v>44846.850127314814</v>
      </c>
      <c r="BU26" s="369">
        <v>98</v>
      </c>
      <c r="BV26" s="371">
        <v>12484</v>
      </c>
      <c r="BW26" s="371">
        <v>6065</v>
      </c>
      <c r="BX26" s="371">
        <v>-7542</v>
      </c>
      <c r="BY26" s="371">
        <v>-1477</v>
      </c>
      <c r="BZ26" s="369" t="s">
        <v>525</v>
      </c>
      <c r="CA26" s="369">
        <v>-16</v>
      </c>
      <c r="CB26" s="369"/>
    </row>
    <row r="27" spans="3:80" ht="18">
      <c r="C27" s="251" t="str">
        <f t="shared" si="2"/>
        <v/>
      </c>
      <c r="D27" s="252" t="str">
        <f t="shared" si="3"/>
        <v/>
      </c>
      <c r="E27" s="253" t="str">
        <f t="shared" si="4"/>
        <v/>
      </c>
      <c r="F27" s="254" t="str">
        <f t="shared" si="5"/>
        <v/>
      </c>
      <c r="G27" s="255" t="str">
        <f t="shared" si="6"/>
        <v>pyr143</v>
      </c>
      <c r="H27" s="256" t="str">
        <f t="shared" si="7"/>
        <v>Cary</v>
      </c>
      <c r="J27" s="322" t="str">
        <f t="shared" si="8"/>
        <v/>
      </c>
      <c r="K27" s="257" t="str">
        <f t="shared" si="9"/>
        <v/>
      </c>
      <c r="N27">
        <v>17</v>
      </c>
      <c r="S27" t="s">
        <v>128</v>
      </c>
      <c r="T27" t="s">
        <v>250</v>
      </c>
      <c r="BK27" t="s">
        <v>9</v>
      </c>
      <c r="BL27" t="s">
        <v>105</v>
      </c>
      <c r="BM27" t="s">
        <v>27</v>
      </c>
      <c r="BR27" s="369" t="str">
        <f>VLOOKUP(BS27,$BK$7:$BL$74,2)</f>
        <v>Christian #4</v>
      </c>
      <c r="BS27" s="369" t="s">
        <v>321</v>
      </c>
      <c r="BT27" s="370">
        <v>44846.692835648151</v>
      </c>
      <c r="BU27" s="369">
        <v>0</v>
      </c>
      <c r="BV27" s="371">
        <v>11342</v>
      </c>
      <c r="BW27" s="371">
        <v>5417</v>
      </c>
      <c r="BX27" s="371">
        <v>-7111</v>
      </c>
      <c r="BY27" s="371">
        <v>-1694</v>
      </c>
      <c r="BZ27" s="369" t="s">
        <v>525</v>
      </c>
      <c r="CA27" s="369">
        <v>-139</v>
      </c>
      <c r="CB27" s="369"/>
    </row>
    <row r="28" spans="3:80" ht="18">
      <c r="C28" s="251" t="str">
        <f t="shared" si="2"/>
        <v/>
      </c>
      <c r="D28" s="252" t="str">
        <f t="shared" si="3"/>
        <v/>
      </c>
      <c r="E28" s="253" t="str">
        <f t="shared" si="4"/>
        <v/>
      </c>
      <c r="F28" s="254" t="str">
        <f t="shared" si="5"/>
        <v/>
      </c>
      <c r="G28" s="255" t="str">
        <f t="shared" si="6"/>
        <v>pyr144</v>
      </c>
      <c r="H28" s="256" t="str">
        <f t="shared" si="7"/>
        <v>DylanB</v>
      </c>
      <c r="J28" s="322" t="str">
        <f t="shared" si="8"/>
        <v/>
      </c>
      <c r="K28" s="257" t="str">
        <f t="shared" si="9"/>
        <v/>
      </c>
      <c r="N28">
        <v>18</v>
      </c>
      <c r="S28" t="s">
        <v>132</v>
      </c>
      <c r="T28" t="s">
        <v>464</v>
      </c>
      <c r="BK28" t="s">
        <v>53</v>
      </c>
      <c r="BL28" t="s">
        <v>123</v>
      </c>
      <c r="BM28" t="s">
        <v>27</v>
      </c>
      <c r="BR28" s="369" t="str">
        <f>VLOOKUP(BS28,$BK$7:$BL$74,2)</f>
        <v>Christian #2</v>
      </c>
      <c r="BS28" s="369" t="s">
        <v>325</v>
      </c>
      <c r="BT28" s="370">
        <v>44820.740833333337</v>
      </c>
      <c r="BU28" s="369">
        <v>200</v>
      </c>
      <c r="BV28" s="371">
        <v>11080</v>
      </c>
      <c r="BW28" s="371">
        <v>5313</v>
      </c>
      <c r="BX28" s="371">
        <v>-7708</v>
      </c>
      <c r="BY28" s="371">
        <v>-2395</v>
      </c>
      <c r="BZ28" s="369" t="s">
        <v>525</v>
      </c>
      <c r="CA28" s="369">
        <v>0</v>
      </c>
      <c r="CB28" s="369"/>
    </row>
    <row r="29" spans="3:80" ht="18">
      <c r="C29" s="251" t="str">
        <f t="shared" si="2"/>
        <v/>
      </c>
      <c r="D29" s="252" t="str">
        <f t="shared" si="3"/>
        <v/>
      </c>
      <c r="E29" s="253" t="str">
        <f t="shared" si="4"/>
        <v/>
      </c>
      <c r="F29" s="254" t="str">
        <f t="shared" si="5"/>
        <v/>
      </c>
      <c r="G29" s="255" t="str">
        <f t="shared" si="6"/>
        <v>pyr145</v>
      </c>
      <c r="H29" s="256" t="str">
        <f t="shared" si="7"/>
        <v>Luther</v>
      </c>
      <c r="J29" s="322" t="str">
        <f t="shared" si="8"/>
        <v/>
      </c>
      <c r="K29" s="257" t="str">
        <f t="shared" si="9"/>
        <v/>
      </c>
      <c r="N29">
        <v>19</v>
      </c>
      <c r="S29" t="s">
        <v>226</v>
      </c>
      <c r="T29" t="s">
        <v>467</v>
      </c>
      <c r="BK29" t="s">
        <v>36</v>
      </c>
      <c r="BL29" t="s">
        <v>37</v>
      </c>
      <c r="BM29" t="s">
        <v>27</v>
      </c>
      <c r="BR29" s="369" t="str">
        <f>VLOOKUP(BS29,$BK$7:$BL$74,2)</f>
        <v>Zach gartner</v>
      </c>
      <c r="BS29" s="369" t="s">
        <v>353</v>
      </c>
      <c r="BT29" s="370">
        <v>44846.77616898148</v>
      </c>
      <c r="BU29" s="369">
        <v>341</v>
      </c>
      <c r="BV29" s="371">
        <v>11010</v>
      </c>
      <c r="BW29" s="371">
        <v>5562</v>
      </c>
      <c r="BX29" s="371">
        <v>-5158</v>
      </c>
      <c r="BY29" s="369">
        <v>404</v>
      </c>
      <c r="BZ29" s="369" t="s">
        <v>525</v>
      </c>
      <c r="CA29" s="369">
        <v>96</v>
      </c>
      <c r="CB29" s="369"/>
    </row>
    <row r="30" spans="3:80" ht="18">
      <c r="C30" s="251" t="str">
        <f t="shared" si="2"/>
        <v/>
      </c>
      <c r="D30" s="252" t="str">
        <f t="shared" si="3"/>
        <v/>
      </c>
      <c r="E30" s="253" t="str">
        <f t="shared" si="4"/>
        <v/>
      </c>
      <c r="F30" s="254" t="str">
        <f t="shared" si="5"/>
        <v/>
      </c>
      <c r="G30" s="255" t="str">
        <f t="shared" si="6"/>
        <v>pyr146</v>
      </c>
      <c r="H30" s="256" t="str">
        <f t="shared" si="7"/>
        <v>Keenan Tims boy</v>
      </c>
      <c r="J30" s="322" t="str">
        <f t="shared" si="8"/>
        <v/>
      </c>
      <c r="K30" s="257" t="str">
        <f t="shared" si="9"/>
        <v/>
      </c>
      <c r="N30">
        <v>20</v>
      </c>
      <c r="S30" t="s">
        <v>221</v>
      </c>
      <c r="T30" t="s">
        <v>230</v>
      </c>
      <c r="BK30" t="s">
        <v>120</v>
      </c>
      <c r="BL30" t="s">
        <v>450</v>
      </c>
      <c r="BM30" t="s">
        <v>17</v>
      </c>
      <c r="BR30" s="369" t="str">
        <f>VLOOKUP(BS30,$BK$7:$BL$74,2)</f>
        <v>Christian #1</v>
      </c>
      <c r="BS30" s="369" t="s">
        <v>542</v>
      </c>
      <c r="BT30" s="370">
        <v>44843.380601851852</v>
      </c>
      <c r="BU30" s="369">
        <v>175</v>
      </c>
      <c r="BV30" s="371">
        <v>10819</v>
      </c>
      <c r="BW30" s="371">
        <v>5514</v>
      </c>
      <c r="BX30" s="371">
        <v>-6315</v>
      </c>
      <c r="BY30" s="369">
        <v>-801</v>
      </c>
      <c r="BZ30" s="369" t="s">
        <v>525</v>
      </c>
      <c r="CA30" s="369">
        <v>0</v>
      </c>
      <c r="CB30" s="369"/>
    </row>
    <row r="31" spans="3:80" ht="18">
      <c r="C31" s="251" t="str">
        <f t="shared" si="2"/>
        <v/>
      </c>
      <c r="D31" s="252" t="str">
        <f t="shared" si="3"/>
        <v/>
      </c>
      <c r="E31" s="253" t="str">
        <f t="shared" si="4"/>
        <v/>
      </c>
      <c r="F31" s="254" t="str">
        <f t="shared" si="5"/>
        <v/>
      </c>
      <c r="G31" s="255" t="str">
        <f t="shared" si="6"/>
        <v>pyr148</v>
      </c>
      <c r="H31" s="256" t="str">
        <f t="shared" si="7"/>
        <v>Nico S</v>
      </c>
      <c r="J31" s="322" t="str">
        <f t="shared" si="8"/>
        <v/>
      </c>
      <c r="K31" s="257" t="str">
        <f t="shared" si="9"/>
        <v/>
      </c>
      <c r="N31">
        <v>21</v>
      </c>
      <c r="S31" t="s">
        <v>223</v>
      </c>
      <c r="T31" t="s">
        <v>471</v>
      </c>
      <c r="BK31" t="s">
        <v>47</v>
      </c>
      <c r="BL31" t="s">
        <v>229</v>
      </c>
      <c r="BM31" t="s">
        <v>40</v>
      </c>
      <c r="BR31" s="369" t="str">
        <f>VLOOKUP(BS31,$BK$7:$BL$74,2)</f>
        <v>Tommy</v>
      </c>
      <c r="BS31" s="369" t="s">
        <v>530</v>
      </c>
      <c r="BT31" s="370">
        <v>44846.538865740738</v>
      </c>
      <c r="BU31" s="371">
        <v>1280</v>
      </c>
      <c r="BV31" s="371">
        <v>10535</v>
      </c>
      <c r="BW31" s="371">
        <v>5435</v>
      </c>
      <c r="BX31" s="371">
        <v>-5407</v>
      </c>
      <c r="BY31" s="369">
        <v>28</v>
      </c>
      <c r="BZ31" s="369" t="s">
        <v>525</v>
      </c>
      <c r="CA31" s="369">
        <v>-30</v>
      </c>
      <c r="CB31" s="369"/>
    </row>
    <row r="32" spans="3:80" ht="18">
      <c r="C32" s="251" t="str">
        <f t="shared" si="2"/>
        <v/>
      </c>
      <c r="D32" s="252" t="str">
        <f t="shared" si="3"/>
        <v/>
      </c>
      <c r="E32" s="253" t="str">
        <f t="shared" si="4"/>
        <v/>
      </c>
      <c r="F32" s="254" t="str">
        <f t="shared" si="5"/>
        <v/>
      </c>
      <c r="G32" s="255" t="str">
        <f t="shared" si="6"/>
        <v>pyr155</v>
      </c>
      <c r="H32" s="256" t="str">
        <f t="shared" si="7"/>
        <v>Tyler</v>
      </c>
      <c r="J32" s="322" t="str">
        <f t="shared" si="8"/>
        <v/>
      </c>
      <c r="K32" s="257" t="str">
        <f t="shared" si="9"/>
        <v/>
      </c>
      <c r="N32">
        <v>22</v>
      </c>
      <c r="S32" t="s">
        <v>251</v>
      </c>
      <c r="T32" t="s">
        <v>252</v>
      </c>
      <c r="BK32" t="s">
        <v>11</v>
      </c>
      <c r="BL32" t="s">
        <v>466</v>
      </c>
      <c r="BM32" t="s">
        <v>17</v>
      </c>
      <c r="BR32" s="369" t="str">
        <f>VLOOKUP(BS32,$BK$7:$BL$74,2)</f>
        <v>Jacob</v>
      </c>
      <c r="BS32" s="369" t="s">
        <v>545</v>
      </c>
      <c r="BT32" s="370">
        <v>44835.230833333335</v>
      </c>
      <c r="BU32" s="369">
        <v>0</v>
      </c>
      <c r="BV32" s="371">
        <v>10069</v>
      </c>
      <c r="BW32" s="371">
        <v>2524</v>
      </c>
      <c r="BX32" s="371">
        <v>-6523</v>
      </c>
      <c r="BY32" s="371">
        <v>-3999</v>
      </c>
      <c r="BZ32" s="369" t="s">
        <v>525</v>
      </c>
      <c r="CA32" s="369">
        <v>0</v>
      </c>
      <c r="CB32" s="369"/>
    </row>
    <row r="33" spans="3:80" ht="18">
      <c r="C33" s="251" t="str">
        <f t="shared" si="2"/>
        <v/>
      </c>
      <c r="D33" s="252" t="str">
        <f t="shared" si="3"/>
        <v/>
      </c>
      <c r="E33" s="253" t="str">
        <f t="shared" si="4"/>
        <v/>
      </c>
      <c r="F33" s="254" t="str">
        <f t="shared" si="5"/>
        <v/>
      </c>
      <c r="G33" s="255" t="str">
        <f t="shared" si="6"/>
        <v>pyr156</v>
      </c>
      <c r="H33" s="256" t="str">
        <f t="shared" si="7"/>
        <v>Quentin</v>
      </c>
      <c r="J33" s="322" t="str">
        <f t="shared" si="8"/>
        <v/>
      </c>
      <c r="K33" s="257" t="str">
        <f t="shared" si="9"/>
        <v/>
      </c>
      <c r="N33">
        <v>23</v>
      </c>
      <c r="S33" t="s">
        <v>253</v>
      </c>
      <c r="T33" t="s">
        <v>254</v>
      </c>
      <c r="BK33" t="s">
        <v>63</v>
      </c>
      <c r="BL33" t="s">
        <v>64</v>
      </c>
      <c r="BM33" t="s">
        <v>27</v>
      </c>
      <c r="BR33" s="369" t="str">
        <f>VLOOKUP(BS33,$BK$7:$BL$74,2)</f>
        <v>Brian</v>
      </c>
      <c r="BS33" s="369" t="s">
        <v>327</v>
      </c>
      <c r="BT33" s="370">
        <v>44843.69599537037</v>
      </c>
      <c r="BU33" s="369">
        <v>0</v>
      </c>
      <c r="BV33" s="371">
        <v>8791</v>
      </c>
      <c r="BW33" s="371">
        <v>3640</v>
      </c>
      <c r="BX33" s="371">
        <v>-5022</v>
      </c>
      <c r="BY33" s="371">
        <v>-1382</v>
      </c>
      <c r="BZ33" s="369" t="s">
        <v>525</v>
      </c>
      <c r="CA33" s="369">
        <v>0</v>
      </c>
      <c r="CB33" s="369"/>
    </row>
    <row r="34" spans="3:80" ht="18">
      <c r="C34" s="251" t="str">
        <f t="shared" si="2"/>
        <v/>
      </c>
      <c r="D34" s="252" t="str">
        <f t="shared" si="3"/>
        <v/>
      </c>
      <c r="E34" s="253" t="str">
        <f t="shared" si="4"/>
        <v/>
      </c>
      <c r="F34" s="254" t="str">
        <f t="shared" si="5"/>
        <v/>
      </c>
      <c r="G34" s="255" t="str">
        <f t="shared" si="6"/>
        <v>pyr158</v>
      </c>
      <c r="H34" s="256" t="str">
        <f t="shared" si="7"/>
        <v>Pardo</v>
      </c>
      <c r="J34" s="322" t="str">
        <f t="shared" si="8"/>
        <v/>
      </c>
      <c r="K34" s="257" t="str">
        <f t="shared" si="9"/>
        <v/>
      </c>
      <c r="N34">
        <v>24</v>
      </c>
      <c r="S34" t="s">
        <v>457</v>
      </c>
      <c r="T34" t="s">
        <v>483</v>
      </c>
      <c r="BK34" t="s">
        <v>71</v>
      </c>
      <c r="BL34" t="s">
        <v>463</v>
      </c>
      <c r="BM34" t="s">
        <v>17</v>
      </c>
      <c r="BR34" s="369" t="str">
        <f>VLOOKUP(BS34,$BK$7:$BL$74,2)</f>
        <v>CPeters</v>
      </c>
      <c r="BS34" s="369" t="s">
        <v>538</v>
      </c>
      <c r="BT34" s="370">
        <v>44835.735949074071</v>
      </c>
      <c r="BU34" s="369">
        <v>0</v>
      </c>
      <c r="BV34" s="371">
        <v>7605</v>
      </c>
      <c r="BW34" s="371">
        <v>3600</v>
      </c>
      <c r="BX34" s="371">
        <v>-3961</v>
      </c>
      <c r="BY34" s="369">
        <v>-361</v>
      </c>
      <c r="BZ34" s="369" t="s">
        <v>525</v>
      </c>
      <c r="CA34" s="369">
        <v>0</v>
      </c>
      <c r="CB34" s="369"/>
    </row>
    <row r="35" spans="3:80" ht="18">
      <c r="C35" s="251" t="str">
        <f t="shared" si="2"/>
        <v/>
      </c>
      <c r="D35" s="252" t="str">
        <f t="shared" si="3"/>
        <v/>
      </c>
      <c r="E35" s="253" t="str">
        <f t="shared" si="4"/>
        <v/>
      </c>
      <c r="F35" s="254" t="str">
        <f t="shared" si="5"/>
        <v/>
      </c>
      <c r="G35" s="255" t="str">
        <f t="shared" si="6"/>
        <v>pyr159</v>
      </c>
      <c r="H35" s="256" t="str">
        <f t="shared" si="7"/>
        <v>DaveTimsboy</v>
      </c>
      <c r="J35" s="322" t="str">
        <f t="shared" si="8"/>
        <v/>
      </c>
      <c r="K35" s="257" t="str">
        <f t="shared" si="9"/>
        <v/>
      </c>
      <c r="N35">
        <v>25</v>
      </c>
      <c r="S35" t="s">
        <v>451</v>
      </c>
      <c r="T35" t="s">
        <v>452</v>
      </c>
      <c r="BK35" t="s">
        <v>65</v>
      </c>
      <c r="BL35" t="s">
        <v>66</v>
      </c>
      <c r="BM35" t="s">
        <v>40</v>
      </c>
      <c r="BR35" s="369" t="str">
        <f>VLOOKUP(BS35,$BK$7:$BL$74,2)</f>
        <v>Mark</v>
      </c>
      <c r="BS35" s="369" t="s">
        <v>351</v>
      </c>
      <c r="BT35" s="370">
        <v>44845.497986111113</v>
      </c>
      <c r="BU35" s="369">
        <v>0</v>
      </c>
      <c r="BV35" s="371">
        <v>6112</v>
      </c>
      <c r="BW35" s="371">
        <v>3119</v>
      </c>
      <c r="BX35" s="371">
        <v>-4088</v>
      </c>
      <c r="BY35" s="369">
        <v>-969</v>
      </c>
      <c r="BZ35" s="369" t="s">
        <v>525</v>
      </c>
      <c r="CA35" s="369">
        <v>-500</v>
      </c>
      <c r="CB35" s="369"/>
    </row>
    <row r="36" spans="3:80" ht="18">
      <c r="C36" s="251" t="str">
        <f t="shared" si="2"/>
        <v/>
      </c>
      <c r="D36" s="252" t="str">
        <f t="shared" si="3"/>
        <v/>
      </c>
      <c r="E36" s="253" t="str">
        <f t="shared" si="4"/>
        <v/>
      </c>
      <c r="F36" s="254" t="str">
        <f t="shared" si="5"/>
        <v/>
      </c>
      <c r="G36" s="255" t="str">
        <f t="shared" si="6"/>
        <v>pyr161</v>
      </c>
      <c r="H36" s="256" t="str">
        <f t="shared" si="7"/>
        <v>Carl</v>
      </c>
      <c r="J36" s="322" t="str">
        <f t="shared" si="8"/>
        <v/>
      </c>
      <c r="K36" s="257" t="str">
        <f t="shared" si="9"/>
        <v/>
      </c>
      <c r="N36">
        <v>26</v>
      </c>
      <c r="S36" t="s">
        <v>487</v>
      </c>
      <c r="T36" t="s">
        <v>488</v>
      </c>
      <c r="BK36" t="s">
        <v>81</v>
      </c>
      <c r="BL36" t="s">
        <v>82</v>
      </c>
      <c r="BM36" t="s">
        <v>27</v>
      </c>
      <c r="BR36" s="369" t="str">
        <f>VLOOKUP(BS36,$BK$7:$BL$74,2)</f>
        <v>Tyler</v>
      </c>
      <c r="BS36" s="369" t="s">
        <v>389</v>
      </c>
      <c r="BT36" s="370">
        <v>44844.656712962962</v>
      </c>
      <c r="BU36" s="369">
        <v>160</v>
      </c>
      <c r="BV36" s="371">
        <v>5125</v>
      </c>
      <c r="BW36" s="371">
        <v>1874</v>
      </c>
      <c r="BX36" s="371">
        <v>-3094</v>
      </c>
      <c r="BY36" s="371">
        <v>-1220</v>
      </c>
      <c r="BZ36" s="369" t="s">
        <v>525</v>
      </c>
      <c r="CA36" s="369">
        <v>4</v>
      </c>
      <c r="CB36" s="369"/>
    </row>
    <row r="37" spans="3:80" ht="18">
      <c r="C37" s="251" t="str">
        <f t="shared" si="2"/>
        <v/>
      </c>
      <c r="D37" s="252" t="str">
        <f t="shared" si="3"/>
        <v/>
      </c>
      <c r="E37" s="253" t="str">
        <f t="shared" si="4"/>
        <v/>
      </c>
      <c r="F37" s="254" t="str">
        <f t="shared" si="5"/>
        <v/>
      </c>
      <c r="G37" s="255" t="str">
        <f t="shared" si="6"/>
        <v>pyr164</v>
      </c>
      <c r="H37" s="256" t="str">
        <f t="shared" si="7"/>
        <v>Jacob</v>
      </c>
      <c r="J37" s="322" t="str">
        <f t="shared" si="8"/>
        <v/>
      </c>
      <c r="K37" s="257" t="str">
        <f t="shared" si="9"/>
        <v/>
      </c>
      <c r="N37">
        <v>27</v>
      </c>
      <c r="S37" t="s">
        <v>498</v>
      </c>
      <c r="T37" t="s">
        <v>499</v>
      </c>
      <c r="BK37" t="s">
        <v>13</v>
      </c>
      <c r="BL37" t="s">
        <v>456</v>
      </c>
      <c r="BM37" t="s">
        <v>453</v>
      </c>
      <c r="BR37" s="369" t="str">
        <f>VLOOKUP(BS37,$BK$7:$BL$74,2)</f>
        <v>Verlander</v>
      </c>
      <c r="BS37" s="369" t="s">
        <v>380</v>
      </c>
      <c r="BT37" s="370">
        <v>44839.387870370374</v>
      </c>
      <c r="BU37" s="369">
        <v>0</v>
      </c>
      <c r="BV37" s="371">
        <v>4778</v>
      </c>
      <c r="BW37" s="371">
        <v>2379</v>
      </c>
      <c r="BX37" s="371">
        <v>-3824</v>
      </c>
      <c r="BY37" s="371">
        <v>-1446</v>
      </c>
      <c r="BZ37" s="369" t="s">
        <v>525</v>
      </c>
      <c r="CA37" s="369">
        <v>0</v>
      </c>
      <c r="CB37" s="369"/>
    </row>
    <row r="38" spans="3:80" ht="18">
      <c r="C38" s="251" t="str">
        <f t="shared" si="2"/>
        <v/>
      </c>
      <c r="D38" s="252" t="str">
        <f t="shared" si="3"/>
        <v/>
      </c>
      <c r="E38" s="253" t="str">
        <f t="shared" si="4"/>
        <v/>
      </c>
      <c r="F38" s="254" t="str">
        <f t="shared" si="5"/>
        <v/>
      </c>
      <c r="G38" s="255"/>
      <c r="H38" s="256"/>
      <c r="J38" s="322" t="str">
        <f t="shared" si="8"/>
        <v/>
      </c>
      <c r="K38" s="257" t="str">
        <f t="shared" si="9"/>
        <v/>
      </c>
      <c r="N38">
        <v>28</v>
      </c>
      <c r="S38" t="s">
        <v>502</v>
      </c>
      <c r="T38" t="s">
        <v>503</v>
      </c>
      <c r="BK38" t="s">
        <v>38</v>
      </c>
      <c r="BL38" t="s">
        <v>469</v>
      </c>
      <c r="BM38" t="s">
        <v>17</v>
      </c>
      <c r="BR38" s="369" t="str">
        <f>VLOOKUP(BS38,$BK$7:$BL$74,2)</f>
        <v>DT</v>
      </c>
      <c r="BS38" s="369" t="s">
        <v>528</v>
      </c>
      <c r="BT38" s="370">
        <v>44845.658333333333</v>
      </c>
      <c r="BU38" s="369">
        <v>0</v>
      </c>
      <c r="BV38" s="371">
        <v>3738</v>
      </c>
      <c r="BW38" s="371">
        <v>2192</v>
      </c>
      <c r="BX38" s="371">
        <v>-1184</v>
      </c>
      <c r="BY38" s="371">
        <v>1008</v>
      </c>
      <c r="BZ38" s="369" t="s">
        <v>525</v>
      </c>
      <c r="CA38" s="369">
        <v>225</v>
      </c>
      <c r="CB38" s="369"/>
    </row>
    <row r="39" spans="3:80" ht="18">
      <c r="C39" s="251" t="str">
        <f t="shared" si="2"/>
        <v/>
      </c>
      <c r="D39" s="252" t="str">
        <f t="shared" si="3"/>
        <v/>
      </c>
      <c r="E39" s="253" t="str">
        <f t="shared" si="4"/>
        <v/>
      </c>
      <c r="F39" s="254" t="str">
        <f t="shared" si="5"/>
        <v/>
      </c>
      <c r="G39" s="255" t="str">
        <f t="shared" si="6"/>
        <v/>
      </c>
      <c r="H39" s="256" t="str">
        <f t="shared" si="7"/>
        <v/>
      </c>
      <c r="J39" s="322" t="str">
        <f t="shared" si="8"/>
        <v/>
      </c>
      <c r="K39" s="257" t="str">
        <f t="shared" si="9"/>
        <v/>
      </c>
      <c r="BK39" t="s">
        <v>49</v>
      </c>
      <c r="BL39" t="s">
        <v>511</v>
      </c>
      <c r="BM39" t="s">
        <v>40</v>
      </c>
      <c r="BR39" s="369" t="str">
        <f>VLOOKUP(BS39,$BK$7:$BL$74,2)</f>
        <v>Luther</v>
      </c>
      <c r="BS39" s="369" t="s">
        <v>370</v>
      </c>
      <c r="BT39" s="370">
        <v>44843.522453703707</v>
      </c>
      <c r="BU39" s="369">
        <v>0</v>
      </c>
      <c r="BV39" s="371">
        <v>3636</v>
      </c>
      <c r="BW39" s="371">
        <v>1735</v>
      </c>
      <c r="BX39" s="371">
        <v>-2235</v>
      </c>
      <c r="BY39" s="369">
        <v>-500</v>
      </c>
      <c r="BZ39" s="369" t="s">
        <v>525</v>
      </c>
      <c r="CA39" s="369">
        <v>0</v>
      </c>
      <c r="CB39" s="369"/>
    </row>
    <row r="40" spans="3:80" ht="18">
      <c r="C40" s="251" t="str">
        <f t="shared" si="2"/>
        <v/>
      </c>
      <c r="D40" s="252" t="str">
        <f t="shared" si="3"/>
        <v/>
      </c>
      <c r="E40" s="253" t="str">
        <f t="shared" si="4"/>
        <v/>
      </c>
      <c r="F40" s="254" t="str">
        <f t="shared" si="5"/>
        <v/>
      </c>
      <c r="G40" s="255" t="str">
        <f t="shared" si="6"/>
        <v/>
      </c>
      <c r="H40" s="256" t="str">
        <f t="shared" si="7"/>
        <v/>
      </c>
      <c r="J40" s="322" t="str">
        <f t="shared" si="8"/>
        <v/>
      </c>
      <c r="K40" s="257" t="str">
        <f t="shared" si="9"/>
        <v/>
      </c>
      <c r="BK40" t="s">
        <v>19</v>
      </c>
      <c r="BL40" t="s">
        <v>20</v>
      </c>
      <c r="BM40" t="s">
        <v>17</v>
      </c>
      <c r="BR40" s="369" t="str">
        <f>VLOOKUP(BS40,$BK$7:$BL$74,2)</f>
        <v>OPEN</v>
      </c>
      <c r="BS40" s="369" t="s">
        <v>386</v>
      </c>
      <c r="BT40" s="370">
        <v>44744.900023148148</v>
      </c>
      <c r="BU40" s="369">
        <v>0</v>
      </c>
      <c r="BV40" s="371">
        <v>2735</v>
      </c>
      <c r="BW40" s="371">
        <v>1689</v>
      </c>
      <c r="BX40" s="369">
        <v>-750</v>
      </c>
      <c r="BY40" s="369">
        <v>939</v>
      </c>
      <c r="BZ40" s="369" t="s">
        <v>525</v>
      </c>
      <c r="CA40" s="369">
        <v>0</v>
      </c>
      <c r="CB40" s="369"/>
    </row>
    <row r="41" spans="3:80" ht="18">
      <c r="C41" s="251" t="str">
        <f t="shared" si="2"/>
        <v/>
      </c>
      <c r="D41" s="252" t="str">
        <f t="shared" si="3"/>
        <v/>
      </c>
      <c r="E41" s="253" t="str">
        <f t="shared" si="4"/>
        <v/>
      </c>
      <c r="F41" s="254" t="str">
        <f t="shared" si="5"/>
        <v/>
      </c>
      <c r="G41" s="255" t="str">
        <f t="shared" si="6"/>
        <v/>
      </c>
      <c r="H41" s="256" t="str">
        <f t="shared" si="7"/>
        <v/>
      </c>
      <c r="J41" s="322" t="str">
        <f t="shared" si="8"/>
        <v/>
      </c>
      <c r="K41" s="257" t="str">
        <f t="shared" si="9"/>
        <v/>
      </c>
      <c r="BK41" t="s">
        <v>79</v>
      </c>
      <c r="BL41" t="s">
        <v>456</v>
      </c>
      <c r="BM41" t="s">
        <v>453</v>
      </c>
      <c r="BR41" s="369" t="str">
        <f>VLOOKUP(BS41,$BK$7:$BL$74,2)</f>
        <v>Keenan Tims boy</v>
      </c>
      <c r="BS41" s="369" t="s">
        <v>372</v>
      </c>
      <c r="BT41" s="370">
        <v>44843.666331018518</v>
      </c>
      <c r="BU41" s="369">
        <v>130</v>
      </c>
      <c r="BV41" s="371">
        <v>2575</v>
      </c>
      <c r="BW41" s="371">
        <v>1075</v>
      </c>
      <c r="BX41" s="371">
        <v>-1546</v>
      </c>
      <c r="BY41" s="369">
        <v>-471</v>
      </c>
      <c r="BZ41" s="369" t="s">
        <v>525</v>
      </c>
      <c r="CA41" s="369">
        <v>0</v>
      </c>
      <c r="CB41" s="369"/>
    </row>
    <row r="42" spans="3:80" ht="18">
      <c r="C42" s="251" t="str">
        <f t="shared" si="2"/>
        <v/>
      </c>
      <c r="D42" s="252" t="str">
        <f t="shared" si="3"/>
        <v/>
      </c>
      <c r="E42" s="253" t="str">
        <f t="shared" si="4"/>
        <v/>
      </c>
      <c r="F42" s="254" t="str">
        <f t="shared" si="5"/>
        <v/>
      </c>
      <c r="G42" s="255" t="str">
        <f t="shared" si="6"/>
        <v/>
      </c>
      <c r="H42" s="256" t="str">
        <f t="shared" si="7"/>
        <v/>
      </c>
      <c r="J42" s="322" t="str">
        <f t="shared" si="8"/>
        <v/>
      </c>
      <c r="K42" s="257" t="str">
        <f t="shared" si="9"/>
        <v/>
      </c>
      <c r="BK42" t="s">
        <v>25</v>
      </c>
      <c r="BL42" t="s">
        <v>26</v>
      </c>
      <c r="BM42" t="s">
        <v>17</v>
      </c>
      <c r="BR42" s="369" t="str">
        <f>VLOOKUP(BS42,$BK$7:$BL$74,2)</f>
        <v>Chris</v>
      </c>
      <c r="BS42" s="369" t="s">
        <v>393</v>
      </c>
      <c r="BT42" s="370">
        <v>44834.704837962963</v>
      </c>
      <c r="BU42" s="369">
        <v>650</v>
      </c>
      <c r="BV42" s="371">
        <v>2456</v>
      </c>
      <c r="BW42" s="369">
        <v>851</v>
      </c>
      <c r="BX42" s="371">
        <v>-1431</v>
      </c>
      <c r="BY42" s="369">
        <v>-580</v>
      </c>
      <c r="BZ42" s="369" t="s">
        <v>525</v>
      </c>
      <c r="CA42" s="369">
        <v>-10</v>
      </c>
      <c r="CB42" s="369"/>
    </row>
    <row r="43" spans="3:80" ht="18">
      <c r="C43" s="251" t="str">
        <f t="shared" si="2"/>
        <v/>
      </c>
      <c r="D43" s="252" t="str">
        <f t="shared" si="3"/>
        <v/>
      </c>
      <c r="E43" s="253" t="str">
        <f t="shared" si="4"/>
        <v/>
      </c>
      <c r="F43" s="254" t="str">
        <f t="shared" si="5"/>
        <v/>
      </c>
      <c r="G43" s="255" t="str">
        <f t="shared" si="6"/>
        <v/>
      </c>
      <c r="H43" s="256" t="str">
        <f t="shared" si="7"/>
        <v/>
      </c>
      <c r="J43" s="322" t="str">
        <f t="shared" si="8"/>
        <v/>
      </c>
      <c r="K43" s="257" t="str">
        <f t="shared" si="9"/>
        <v/>
      </c>
      <c r="BK43" t="s">
        <v>67</v>
      </c>
      <c r="BL43" t="s">
        <v>68</v>
      </c>
      <c r="BM43" t="s">
        <v>17</v>
      </c>
      <c r="BR43" s="369" t="str">
        <f>VLOOKUP(BS43,$BK$7:$BL$74,2)</f>
        <v>James Mendel</v>
      </c>
      <c r="BS43" s="369" t="s">
        <v>532</v>
      </c>
      <c r="BT43" s="370">
        <v>44814.861678240741</v>
      </c>
      <c r="BU43" s="369">
        <v>0</v>
      </c>
      <c r="BV43" s="371">
        <v>2380</v>
      </c>
      <c r="BW43" s="369">
        <v>923</v>
      </c>
      <c r="BX43" s="371">
        <v>-1009</v>
      </c>
      <c r="BY43" s="369">
        <v>-86</v>
      </c>
      <c r="BZ43" s="369" t="s">
        <v>525</v>
      </c>
      <c r="CA43" s="369">
        <v>0</v>
      </c>
      <c r="CB43" s="369"/>
    </row>
    <row r="44" spans="3:80" ht="18">
      <c r="C44" s="251" t="str">
        <f t="shared" si="2"/>
        <v/>
      </c>
      <c r="D44" s="252" t="str">
        <f t="shared" si="3"/>
        <v/>
      </c>
      <c r="E44" s="253" t="str">
        <f t="shared" si="4"/>
        <v/>
      </c>
      <c r="F44" s="254" t="str">
        <f t="shared" si="5"/>
        <v/>
      </c>
      <c r="G44" s="255" t="str">
        <f t="shared" si="6"/>
        <v/>
      </c>
      <c r="H44" s="256" t="str">
        <f t="shared" si="7"/>
        <v/>
      </c>
      <c r="J44" s="322" t="str">
        <f t="shared" si="8"/>
        <v/>
      </c>
      <c r="K44" s="257" t="str">
        <f t="shared" si="9"/>
        <v/>
      </c>
      <c r="BK44" t="s">
        <v>109</v>
      </c>
      <c r="BL44" t="s">
        <v>110</v>
      </c>
      <c r="BM44" t="s">
        <v>17</v>
      </c>
      <c r="BR44" s="369" t="str">
        <f>VLOOKUP(BS44,$BK$7:$BL$74,2)</f>
        <v>Clark</v>
      </c>
      <c r="BS44" s="369" t="s">
        <v>531</v>
      </c>
      <c r="BT44" s="370">
        <v>44842.434953703705</v>
      </c>
      <c r="BU44" s="369">
        <v>0</v>
      </c>
      <c r="BV44" s="371">
        <v>2315</v>
      </c>
      <c r="BW44" s="371">
        <v>1445</v>
      </c>
      <c r="BX44" s="371">
        <v>-1482</v>
      </c>
      <c r="BY44" s="369">
        <v>-37</v>
      </c>
      <c r="BZ44" s="369" t="s">
        <v>525</v>
      </c>
      <c r="CA44" s="369">
        <v>0</v>
      </c>
      <c r="CB44" s="369"/>
    </row>
    <row r="45" spans="3:80" ht="18">
      <c r="C45" s="251" t="str">
        <f t="shared" si="2"/>
        <v/>
      </c>
      <c r="D45" s="252" t="str">
        <f t="shared" si="3"/>
        <v/>
      </c>
      <c r="E45" s="253" t="str">
        <f t="shared" si="4"/>
        <v/>
      </c>
      <c r="F45" s="254" t="str">
        <f t="shared" si="5"/>
        <v/>
      </c>
      <c r="G45" s="255" t="str">
        <f t="shared" si="6"/>
        <v/>
      </c>
      <c r="H45" s="256" t="str">
        <f t="shared" si="7"/>
        <v/>
      </c>
      <c r="J45" s="322" t="str">
        <f t="shared" si="8"/>
        <v/>
      </c>
      <c r="K45" s="257" t="str">
        <f t="shared" si="9"/>
        <v/>
      </c>
      <c r="BK45" t="s">
        <v>15</v>
      </c>
      <c r="BL45" t="s">
        <v>465</v>
      </c>
      <c r="BM45" t="s">
        <v>17</v>
      </c>
      <c r="BR45" s="369" t="str">
        <f>VLOOKUP(BS45,$BK$7:$BL$74,2)</f>
        <v>ike baldwin</v>
      </c>
      <c r="BS45" s="369" t="s">
        <v>378</v>
      </c>
      <c r="BT45" s="370">
        <v>44846.482789351852</v>
      </c>
      <c r="BU45" s="369">
        <v>44</v>
      </c>
      <c r="BV45" s="371">
        <v>2041</v>
      </c>
      <c r="BW45" s="369">
        <v>910</v>
      </c>
      <c r="BX45" s="371">
        <v>-1071</v>
      </c>
      <c r="BY45" s="369">
        <v>-161</v>
      </c>
      <c r="BZ45" s="369" t="s">
        <v>525</v>
      </c>
      <c r="CA45" s="369">
        <v>0</v>
      </c>
      <c r="CB45" s="369"/>
    </row>
    <row r="46" spans="3:80" ht="18">
      <c r="C46" s="251" t="str">
        <f t="shared" si="2"/>
        <v/>
      </c>
      <c r="D46" s="252" t="str">
        <f t="shared" si="3"/>
        <v/>
      </c>
      <c r="E46" s="253" t="str">
        <f t="shared" si="4"/>
        <v/>
      </c>
      <c r="F46" s="254" t="str">
        <f t="shared" si="5"/>
        <v/>
      </c>
      <c r="G46" s="255" t="str">
        <f t="shared" si="6"/>
        <v/>
      </c>
      <c r="H46" s="256" t="str">
        <f t="shared" si="7"/>
        <v/>
      </c>
      <c r="J46" s="322" t="str">
        <f t="shared" si="8"/>
        <v/>
      </c>
      <c r="K46" s="257" t="str">
        <f t="shared" si="9"/>
        <v/>
      </c>
      <c r="BK46" t="s">
        <v>59</v>
      </c>
      <c r="BL46" t="s">
        <v>104</v>
      </c>
      <c r="BM46" t="s">
        <v>17</v>
      </c>
      <c r="BR46" s="369" t="str">
        <f>VLOOKUP(BS46,$BK$7:$BL$74,2)</f>
        <v>Will R</v>
      </c>
      <c r="BS46" s="369" t="s">
        <v>333</v>
      </c>
      <c r="BT46" s="370">
        <v>44844.714131944442</v>
      </c>
      <c r="BU46" s="369">
        <v>138</v>
      </c>
      <c r="BV46" s="371">
        <v>1937</v>
      </c>
      <c r="BW46" s="369">
        <v>676</v>
      </c>
      <c r="BX46" s="371">
        <v>-1270</v>
      </c>
      <c r="BY46" s="369">
        <v>-594</v>
      </c>
      <c r="BZ46" s="369" t="s">
        <v>525</v>
      </c>
      <c r="CA46" s="369">
        <v>15</v>
      </c>
      <c r="CB46" s="369"/>
    </row>
    <row r="47" spans="3:80" ht="18">
      <c r="C47" s="251" t="str">
        <f t="shared" si="2"/>
        <v/>
      </c>
      <c r="D47" s="252" t="str">
        <f t="shared" si="3"/>
        <v/>
      </c>
      <c r="E47" s="253" t="str">
        <f t="shared" si="4"/>
        <v/>
      </c>
      <c r="F47" s="254" t="str">
        <f t="shared" si="5"/>
        <v/>
      </c>
      <c r="G47" s="255" t="str">
        <f t="shared" si="6"/>
        <v/>
      </c>
      <c r="H47" s="256" t="str">
        <f t="shared" si="7"/>
        <v/>
      </c>
      <c r="J47" s="322" t="str">
        <f t="shared" si="8"/>
        <v/>
      </c>
      <c r="K47" s="257" t="str">
        <f t="shared" si="9"/>
        <v/>
      </c>
      <c r="BK47" t="s">
        <v>130</v>
      </c>
      <c r="BL47" t="s">
        <v>131</v>
      </c>
      <c r="BM47" t="s">
        <v>40</v>
      </c>
      <c r="BR47" s="369" t="str">
        <f>VLOOKUP(BS47,$BK$7:$BL$74,2)</f>
        <v>NebBaldwin</v>
      </c>
      <c r="BS47" s="369" t="s">
        <v>344</v>
      </c>
      <c r="BT47" s="370">
        <v>44843.539409722223</v>
      </c>
      <c r="BU47" s="369">
        <v>0</v>
      </c>
      <c r="BV47" s="371">
        <v>1831</v>
      </c>
      <c r="BW47" s="369">
        <v>700</v>
      </c>
      <c r="BX47" s="371">
        <v>-1073</v>
      </c>
      <c r="BY47" s="369">
        <v>-373</v>
      </c>
      <c r="BZ47" s="369" t="s">
        <v>525</v>
      </c>
      <c r="CA47" s="369">
        <v>23</v>
      </c>
      <c r="CB47" s="369"/>
    </row>
    <row r="48" spans="3:80" ht="18">
      <c r="C48" s="251" t="str">
        <f t="shared" si="2"/>
        <v/>
      </c>
      <c r="D48" s="252" t="str">
        <f t="shared" si="3"/>
        <v/>
      </c>
      <c r="E48" s="253" t="str">
        <f t="shared" si="4"/>
        <v/>
      </c>
      <c r="F48" s="254" t="str">
        <f t="shared" si="5"/>
        <v/>
      </c>
      <c r="G48" s="255" t="str">
        <f t="shared" si="6"/>
        <v/>
      </c>
      <c r="H48" s="256" t="str">
        <f t="shared" si="7"/>
        <v/>
      </c>
      <c r="J48" s="322" t="str">
        <f t="shared" si="8"/>
        <v/>
      </c>
      <c r="K48" s="257" t="str">
        <f t="shared" si="9"/>
        <v/>
      </c>
      <c r="BK48" t="s">
        <v>126</v>
      </c>
      <c r="BL48" t="s">
        <v>456</v>
      </c>
      <c r="BM48" t="s">
        <v>453</v>
      </c>
      <c r="BR48" s="369" t="str">
        <f>VLOOKUP(BS48,$BK$7:$BL$74,2)</f>
        <v>Connor</v>
      </c>
      <c r="BS48" s="369" t="s">
        <v>342</v>
      </c>
      <c r="BT48" s="370">
        <v>44846.62228009259</v>
      </c>
      <c r="BU48" s="369">
        <v>100</v>
      </c>
      <c r="BV48" s="371">
        <v>1752</v>
      </c>
      <c r="BW48" s="369">
        <v>812</v>
      </c>
      <c r="BX48" s="371">
        <v>-1116</v>
      </c>
      <c r="BY48" s="369">
        <v>-304</v>
      </c>
      <c r="BZ48" s="369" t="s">
        <v>525</v>
      </c>
      <c r="CA48" s="369">
        <v>0</v>
      </c>
      <c r="CB48" s="369"/>
    </row>
    <row r="49" spans="3:80" ht="18">
      <c r="C49" s="251" t="str">
        <f t="shared" si="2"/>
        <v/>
      </c>
      <c r="D49" s="252" t="str">
        <f t="shared" si="3"/>
        <v/>
      </c>
      <c r="E49" s="253" t="str">
        <f t="shared" si="4"/>
        <v/>
      </c>
      <c r="F49" s="254" t="str">
        <f t="shared" si="5"/>
        <v/>
      </c>
      <c r="G49" s="255" t="str">
        <f t="shared" si="6"/>
        <v/>
      </c>
      <c r="H49" s="256" t="str">
        <f t="shared" si="7"/>
        <v/>
      </c>
      <c r="J49" s="322" t="str">
        <f t="shared" si="8"/>
        <v/>
      </c>
      <c r="K49" s="257" t="str">
        <f t="shared" si="9"/>
        <v/>
      </c>
      <c r="BK49" t="s">
        <v>128</v>
      </c>
      <c r="BL49" t="s">
        <v>250</v>
      </c>
      <c r="BM49" t="s">
        <v>17</v>
      </c>
      <c r="BR49" s="369" t="str">
        <f>VLOOKUP(BS49,$BK$7:$BL$74,2)</f>
        <v>Tim</v>
      </c>
      <c r="BS49" s="369" t="s">
        <v>540</v>
      </c>
      <c r="BT49" s="370">
        <v>44839.407870370371</v>
      </c>
      <c r="BU49" s="369">
        <v>0</v>
      </c>
      <c r="BV49" s="371">
        <v>1630</v>
      </c>
      <c r="BW49" s="369">
        <v>557</v>
      </c>
      <c r="BX49" s="371">
        <v>-1107</v>
      </c>
      <c r="BY49" s="369">
        <v>-550</v>
      </c>
      <c r="BZ49" s="369" t="s">
        <v>525</v>
      </c>
      <c r="CA49" s="369">
        <v>0</v>
      </c>
      <c r="CB49" s="369"/>
    </row>
    <row r="50" spans="3:80" ht="18">
      <c r="C50" s="251" t="str">
        <f t="shared" si="2"/>
        <v/>
      </c>
      <c r="D50" s="252" t="str">
        <f t="shared" si="3"/>
        <v/>
      </c>
      <c r="E50" s="253" t="str">
        <f t="shared" si="4"/>
        <v/>
      </c>
      <c r="F50" s="254" t="str">
        <f t="shared" si="5"/>
        <v/>
      </c>
      <c r="G50" s="255" t="str">
        <f t="shared" si="6"/>
        <v/>
      </c>
      <c r="H50" s="256" t="str">
        <f t="shared" si="7"/>
        <v/>
      </c>
      <c r="J50" s="322" t="str">
        <f t="shared" si="8"/>
        <v/>
      </c>
      <c r="K50" s="257" t="str">
        <f t="shared" si="9"/>
        <v/>
      </c>
      <c r="BK50" t="s">
        <v>132</v>
      </c>
      <c r="BL50" t="s">
        <v>464</v>
      </c>
      <c r="BM50" t="s">
        <v>17</v>
      </c>
      <c r="BR50" s="369" t="str">
        <f>VLOOKUP(BS50,$BK$7:$BL$74,2)</f>
        <v>Jimmy</v>
      </c>
      <c r="BS50" s="369" t="s">
        <v>539</v>
      </c>
      <c r="BT50" s="370">
        <v>44843.412407407406</v>
      </c>
      <c r="BU50" s="369">
        <v>0</v>
      </c>
      <c r="BV50" s="371">
        <v>1408</v>
      </c>
      <c r="BW50" s="369">
        <v>667</v>
      </c>
      <c r="BX50" s="371">
        <v>-1057</v>
      </c>
      <c r="BY50" s="369">
        <v>-390</v>
      </c>
      <c r="BZ50" s="369" t="s">
        <v>525</v>
      </c>
      <c r="CA50" s="369">
        <v>0</v>
      </c>
      <c r="CB50" s="369"/>
    </row>
    <row r="51" spans="3:80" ht="18">
      <c r="C51" s="251" t="str">
        <f t="shared" si="2"/>
        <v/>
      </c>
      <c r="D51" s="252" t="str">
        <f t="shared" si="3"/>
        <v/>
      </c>
      <c r="E51" s="253" t="str">
        <f t="shared" si="4"/>
        <v/>
      </c>
      <c r="F51" s="254" t="str">
        <f t="shared" si="5"/>
        <v/>
      </c>
      <c r="G51" s="255" t="str">
        <f t="shared" si="6"/>
        <v/>
      </c>
      <c r="H51" s="256" t="str">
        <f t="shared" si="7"/>
        <v/>
      </c>
      <c r="J51" s="322" t="str">
        <f t="shared" si="8"/>
        <v/>
      </c>
      <c r="K51" s="257" t="str">
        <f t="shared" si="9"/>
        <v/>
      </c>
      <c r="BK51" t="s">
        <v>226</v>
      </c>
      <c r="BL51" t="s">
        <v>467</v>
      </c>
      <c r="BM51" t="s">
        <v>17</v>
      </c>
      <c r="BR51" s="369" t="str">
        <f>VLOOKUP(BS51,$BK$7:$BL$74,2)</f>
        <v>RyanVictory</v>
      </c>
      <c r="BS51" s="369" t="s">
        <v>535</v>
      </c>
      <c r="BT51" s="370">
        <v>44845.383738425924</v>
      </c>
      <c r="BU51" s="369">
        <v>40</v>
      </c>
      <c r="BV51" s="371">
        <v>1288</v>
      </c>
      <c r="BW51" s="369">
        <v>805</v>
      </c>
      <c r="BX51" s="369">
        <v>-978</v>
      </c>
      <c r="BY51" s="369">
        <v>-173</v>
      </c>
      <c r="BZ51" s="369" t="s">
        <v>525</v>
      </c>
      <c r="CA51" s="369">
        <v>0</v>
      </c>
      <c r="CB51" s="369"/>
    </row>
    <row r="52" spans="3:80" ht="18">
      <c r="C52" s="251" t="str">
        <f t="shared" si="2"/>
        <v/>
      </c>
      <c r="D52" s="252" t="str">
        <f t="shared" si="3"/>
        <v/>
      </c>
      <c r="E52" s="253" t="str">
        <f t="shared" si="4"/>
        <v/>
      </c>
      <c r="F52" s="254" t="str">
        <f t="shared" si="5"/>
        <v/>
      </c>
      <c r="G52" s="255" t="str">
        <f t="shared" si="6"/>
        <v/>
      </c>
      <c r="H52" s="256" t="str">
        <f t="shared" si="7"/>
        <v/>
      </c>
      <c r="J52" s="322" t="str">
        <f t="shared" si="8"/>
        <v/>
      </c>
      <c r="K52" s="257" t="str">
        <f t="shared" si="9"/>
        <v/>
      </c>
      <c r="BK52" t="s">
        <v>221</v>
      </c>
      <c r="BL52" t="s">
        <v>230</v>
      </c>
      <c r="BM52" t="s">
        <v>17</v>
      </c>
      <c r="BR52" s="369" t="str">
        <f>VLOOKUP(BS52,$BK$7:$BL$74,2)</f>
        <v>Quees</v>
      </c>
      <c r="BS52" s="369" t="s">
        <v>357</v>
      </c>
      <c r="BT52" s="370">
        <v>44844.801608796297</v>
      </c>
      <c r="BU52" s="369">
        <v>0</v>
      </c>
      <c r="BV52" s="371">
        <v>1280</v>
      </c>
      <c r="BW52" s="369">
        <v>893</v>
      </c>
      <c r="BX52" s="369">
        <v>-876</v>
      </c>
      <c r="BY52" s="369">
        <v>17</v>
      </c>
      <c r="BZ52" s="369" t="s">
        <v>525</v>
      </c>
      <c r="CA52" s="369">
        <v>-25</v>
      </c>
      <c r="CB52" s="369"/>
    </row>
    <row r="53" spans="3:80" ht="18">
      <c r="C53" s="251" t="str">
        <f t="shared" si="2"/>
        <v/>
      </c>
      <c r="D53" s="252" t="str">
        <f t="shared" si="3"/>
        <v/>
      </c>
      <c r="E53" s="253" t="str">
        <f t="shared" si="4"/>
        <v/>
      </c>
      <c r="F53" s="254" t="str">
        <f t="shared" si="5"/>
        <v/>
      </c>
      <c r="G53" s="255" t="str">
        <f t="shared" si="6"/>
        <v/>
      </c>
      <c r="H53" s="256" t="str">
        <f t="shared" si="7"/>
        <v/>
      </c>
      <c r="J53" s="322" t="str">
        <f t="shared" si="8"/>
        <v/>
      </c>
      <c r="K53" s="257" t="str">
        <f t="shared" si="9"/>
        <v/>
      </c>
      <c r="BK53" t="s">
        <v>222</v>
      </c>
      <c r="BL53" t="s">
        <v>44</v>
      </c>
      <c r="BM53" t="s">
        <v>40</v>
      </c>
      <c r="BR53" s="369" t="str">
        <f>VLOOKUP(BS53,$BK$7:$BL$74,2)</f>
        <v>Wagner</v>
      </c>
      <c r="BS53" s="369" t="s">
        <v>336</v>
      </c>
      <c r="BT53" s="370">
        <v>44835.341493055559</v>
      </c>
      <c r="BU53" s="369">
        <v>63</v>
      </c>
      <c r="BV53" s="369">
        <v>973</v>
      </c>
      <c r="BW53" s="369">
        <v>779</v>
      </c>
      <c r="BX53" s="369">
        <v>-397</v>
      </c>
      <c r="BY53" s="369">
        <v>382</v>
      </c>
      <c r="BZ53" s="369" t="s">
        <v>525</v>
      </c>
      <c r="CA53" s="369">
        <v>0</v>
      </c>
      <c r="CB53" s="369"/>
    </row>
    <row r="54" spans="3:80" ht="18">
      <c r="C54" s="251" t="str">
        <f t="shared" si="2"/>
        <v/>
      </c>
      <c r="D54" s="252" t="str">
        <f t="shared" si="3"/>
        <v/>
      </c>
      <c r="E54" s="253" t="str">
        <f t="shared" si="4"/>
        <v/>
      </c>
      <c r="F54" s="254" t="str">
        <f t="shared" si="5"/>
        <v/>
      </c>
      <c r="G54" s="255" t="str">
        <f t="shared" si="6"/>
        <v/>
      </c>
      <c r="H54" s="256" t="str">
        <f t="shared" si="7"/>
        <v/>
      </c>
      <c r="J54" s="322" t="str">
        <f t="shared" si="8"/>
        <v/>
      </c>
      <c r="K54" s="257" t="str">
        <f t="shared" si="9"/>
        <v/>
      </c>
      <c r="BK54" t="s">
        <v>223</v>
      </c>
      <c r="BL54" t="s">
        <v>471</v>
      </c>
      <c r="BM54" t="s">
        <v>17</v>
      </c>
      <c r="BR54" s="369" t="str">
        <f>VLOOKUP(BS54,$BK$7:$BL$74,2)</f>
        <v>DylanB</v>
      </c>
      <c r="BS54" s="369" t="s">
        <v>368</v>
      </c>
      <c r="BT54" s="370">
        <v>44816.362523148149</v>
      </c>
      <c r="BU54" s="369">
        <v>0</v>
      </c>
      <c r="BV54" s="369">
        <v>970</v>
      </c>
      <c r="BW54" s="369">
        <v>385</v>
      </c>
      <c r="BX54" s="369">
        <v>-499</v>
      </c>
      <c r="BY54" s="369">
        <v>-114</v>
      </c>
      <c r="BZ54" s="369" t="s">
        <v>525</v>
      </c>
      <c r="CA54" s="369">
        <v>0</v>
      </c>
      <c r="CB54" s="369"/>
    </row>
    <row r="55" spans="3:80" ht="18">
      <c r="C55" s="251" t="str">
        <f t="shared" si="2"/>
        <v/>
      </c>
      <c r="D55" s="252" t="str">
        <f t="shared" si="3"/>
        <v/>
      </c>
      <c r="E55" s="253" t="str">
        <f t="shared" si="4"/>
        <v/>
      </c>
      <c r="F55" s="254" t="str">
        <f t="shared" si="5"/>
        <v/>
      </c>
      <c r="G55" s="255" t="str">
        <f t="shared" si="6"/>
        <v/>
      </c>
      <c r="H55" s="256" t="str">
        <f t="shared" si="7"/>
        <v/>
      </c>
      <c r="J55" s="322" t="str">
        <f t="shared" si="8"/>
        <v/>
      </c>
      <c r="K55" s="257" t="str">
        <f t="shared" si="9"/>
        <v/>
      </c>
      <c r="BK55" t="s">
        <v>257</v>
      </c>
      <c r="BL55" t="s">
        <v>258</v>
      </c>
      <c r="BM55" t="s">
        <v>40</v>
      </c>
      <c r="BR55" s="369" t="str">
        <f>VLOOKUP(BS55,$BK$7:$BL$74,2)</f>
        <v>Nico S</v>
      </c>
      <c r="BS55" s="369" t="s">
        <v>376</v>
      </c>
      <c r="BT55" s="370">
        <v>44789.576168981483</v>
      </c>
      <c r="BU55" s="369">
        <v>0</v>
      </c>
      <c r="BV55" s="369">
        <v>821</v>
      </c>
      <c r="BW55" s="369">
        <v>792</v>
      </c>
      <c r="BX55" s="369">
        <v>-447</v>
      </c>
      <c r="BY55" s="369">
        <v>345</v>
      </c>
      <c r="BZ55" s="369" t="s">
        <v>525</v>
      </c>
      <c r="CA55" s="369">
        <v>0</v>
      </c>
      <c r="CB55" s="369"/>
    </row>
    <row r="56" spans="3:80" ht="18">
      <c r="C56" s="251" t="str">
        <f t="shared" si="2"/>
        <v/>
      </c>
      <c r="D56" s="252" t="str">
        <f t="shared" si="3"/>
        <v/>
      </c>
      <c r="E56" s="253" t="str">
        <f t="shared" si="4"/>
        <v/>
      </c>
      <c r="F56" s="254" t="str">
        <f t="shared" si="5"/>
        <v/>
      </c>
      <c r="G56" s="255" t="str">
        <f t="shared" si="6"/>
        <v/>
      </c>
      <c r="H56" s="256" t="str">
        <f t="shared" si="7"/>
        <v/>
      </c>
      <c r="J56" s="322" t="str">
        <f t="shared" si="8"/>
        <v/>
      </c>
      <c r="K56" s="257" t="str">
        <f t="shared" si="9"/>
        <v/>
      </c>
      <c r="BK56" t="s">
        <v>228</v>
      </c>
      <c r="BL56" t="s">
        <v>470</v>
      </c>
      <c r="BM56" t="s">
        <v>27</v>
      </c>
      <c r="BR56" s="369" t="str">
        <f>VLOOKUP(BS56,$BK$7:$BL$74,2)</f>
        <v>Garett Pool</v>
      </c>
      <c r="BS56" s="369" t="s">
        <v>541</v>
      </c>
      <c r="BT56" s="370">
        <v>44744.851712962962</v>
      </c>
      <c r="BU56" s="369">
        <v>0</v>
      </c>
      <c r="BV56" s="369">
        <v>800</v>
      </c>
      <c r="BW56" s="369">
        <v>25</v>
      </c>
      <c r="BX56" s="369">
        <v>-773</v>
      </c>
      <c r="BY56" s="369">
        <v>-748</v>
      </c>
      <c r="BZ56" s="369" t="s">
        <v>525</v>
      </c>
      <c r="CA56" s="369">
        <v>0</v>
      </c>
      <c r="CB56" s="369"/>
    </row>
    <row r="57" spans="3:80" ht="18">
      <c r="C57" s="251" t="str">
        <f t="shared" si="2"/>
        <v/>
      </c>
      <c r="D57" s="252" t="str">
        <f t="shared" si="3"/>
        <v/>
      </c>
      <c r="E57" s="253" t="str">
        <f t="shared" si="4"/>
        <v/>
      </c>
      <c r="F57" s="254" t="str">
        <f t="shared" si="5"/>
        <v/>
      </c>
      <c r="G57" s="255" t="str">
        <f t="shared" si="6"/>
        <v/>
      </c>
      <c r="H57" s="256" t="str">
        <f t="shared" si="7"/>
        <v/>
      </c>
      <c r="J57" s="322" t="str">
        <f t="shared" si="8"/>
        <v/>
      </c>
      <c r="K57" s="257" t="str">
        <f t="shared" si="9"/>
        <v/>
      </c>
      <c r="BK57" t="s">
        <v>244</v>
      </c>
      <c r="BL57" t="s">
        <v>456</v>
      </c>
      <c r="BM57" t="s">
        <v>453</v>
      </c>
      <c r="BR57" s="369" t="str">
        <f>VLOOKUP(BS57,$BK$7:$BL$74,2)</f>
        <v>Luc</v>
      </c>
      <c r="BS57" s="369" t="s">
        <v>362</v>
      </c>
      <c r="BT57" s="370">
        <v>44604.505428240744</v>
      </c>
      <c r="BU57" s="369">
        <v>0</v>
      </c>
      <c r="BV57" s="369">
        <v>779</v>
      </c>
      <c r="BW57" s="369">
        <v>236</v>
      </c>
      <c r="BX57" s="369">
        <v>-569</v>
      </c>
      <c r="BY57" s="369">
        <v>-333</v>
      </c>
      <c r="BZ57" s="369" t="s">
        <v>525</v>
      </c>
      <c r="CA57" s="369">
        <v>0</v>
      </c>
      <c r="CB57" s="369"/>
    </row>
    <row r="58" spans="3:80" ht="18">
      <c r="C58" s="251" t="str">
        <f t="shared" si="2"/>
        <v/>
      </c>
      <c r="D58" s="252" t="str">
        <f t="shared" si="3"/>
        <v/>
      </c>
      <c r="E58" s="253" t="str">
        <f t="shared" si="4"/>
        <v/>
      </c>
      <c r="F58" s="254" t="str">
        <f t="shared" si="5"/>
        <v/>
      </c>
      <c r="G58" s="255" t="str">
        <f t="shared" si="6"/>
        <v/>
      </c>
      <c r="H58" s="256" t="str">
        <f t="shared" si="7"/>
        <v/>
      </c>
      <c r="J58" s="322" t="str">
        <f t="shared" si="8"/>
        <v/>
      </c>
      <c r="K58" s="257" t="str">
        <f t="shared" si="9"/>
        <v/>
      </c>
      <c r="BK58" t="s">
        <v>246</v>
      </c>
      <c r="BL58" t="s">
        <v>462</v>
      </c>
      <c r="BM58" t="s">
        <v>27</v>
      </c>
      <c r="BR58" s="369" t="str">
        <f>VLOOKUP(BS58,$BK$7:$BL$74,2)</f>
        <v>Kaz</v>
      </c>
      <c r="BS58" s="369" t="s">
        <v>355</v>
      </c>
      <c r="BT58" s="370">
        <v>44688.641875000001</v>
      </c>
      <c r="BU58" s="369">
        <v>0</v>
      </c>
      <c r="BV58" s="369">
        <v>755</v>
      </c>
      <c r="BW58" s="369">
        <v>754</v>
      </c>
      <c r="BX58" s="369">
        <v>-470</v>
      </c>
      <c r="BY58" s="369">
        <v>284</v>
      </c>
      <c r="BZ58" s="369" t="s">
        <v>525</v>
      </c>
      <c r="CA58" s="369">
        <v>0</v>
      </c>
      <c r="CB58" s="369"/>
    </row>
    <row r="59" spans="3:80" ht="18">
      <c r="C59" s="251" t="str">
        <f t="shared" si="2"/>
        <v/>
      </c>
      <c r="D59" s="252" t="str">
        <f t="shared" si="3"/>
        <v/>
      </c>
      <c r="E59" s="253" t="str">
        <f t="shared" si="4"/>
        <v/>
      </c>
      <c r="F59" s="254" t="str">
        <f t="shared" si="5"/>
        <v/>
      </c>
      <c r="G59" s="255" t="str">
        <f t="shared" si="6"/>
        <v/>
      </c>
      <c r="H59" s="256" t="str">
        <f t="shared" si="7"/>
        <v/>
      </c>
      <c r="J59" s="322" t="str">
        <f t="shared" si="8"/>
        <v/>
      </c>
      <c r="K59" s="257" t="str">
        <f t="shared" si="9"/>
        <v/>
      </c>
      <c r="BK59" t="s">
        <v>255</v>
      </c>
      <c r="BL59" t="s">
        <v>456</v>
      </c>
      <c r="BM59" t="s">
        <v>453</v>
      </c>
      <c r="BR59" s="369" t="str">
        <f>VLOOKUP(BS59,$BK$7:$BL$74,2)</f>
        <v>Hannah</v>
      </c>
      <c r="BS59" s="369" t="s">
        <v>536</v>
      </c>
      <c r="BT59" s="370">
        <v>44843.533043981479</v>
      </c>
      <c r="BU59" s="369">
        <v>0</v>
      </c>
      <c r="BV59" s="369">
        <v>533</v>
      </c>
      <c r="BW59" s="369">
        <v>100</v>
      </c>
      <c r="BX59" s="369">
        <v>-423</v>
      </c>
      <c r="BY59" s="369">
        <v>-323</v>
      </c>
      <c r="BZ59" s="369" t="s">
        <v>525</v>
      </c>
      <c r="CA59" s="369">
        <v>0</v>
      </c>
      <c r="CB59" s="369"/>
    </row>
    <row r="60" spans="3:80" ht="18">
      <c r="C60" s="251" t="str">
        <f t="shared" si="2"/>
        <v/>
      </c>
      <c r="D60" s="252" t="str">
        <f t="shared" si="3"/>
        <v/>
      </c>
      <c r="E60" s="253" t="str">
        <f t="shared" si="4"/>
        <v/>
      </c>
      <c r="F60" s="254" t="str">
        <f t="shared" si="5"/>
        <v/>
      </c>
      <c r="G60" s="255" t="str">
        <f t="shared" si="6"/>
        <v/>
      </c>
      <c r="H60" s="256" t="str">
        <f t="shared" si="7"/>
        <v/>
      </c>
      <c r="J60" s="322" t="str">
        <f t="shared" si="8"/>
        <v/>
      </c>
      <c r="K60" s="257" t="str">
        <f t="shared" si="9"/>
        <v/>
      </c>
      <c r="BK60" t="s">
        <v>259</v>
      </c>
      <c r="BL60" t="s">
        <v>456</v>
      </c>
      <c r="BM60" t="s">
        <v>453</v>
      </c>
      <c r="BR60" s="369" t="str">
        <f>VLOOKUP(BS60,$BK$7:$BL$74,2)</f>
        <v>Lance</v>
      </c>
      <c r="BS60" s="369" t="s">
        <v>537</v>
      </c>
      <c r="BT60" s="370">
        <v>44800.845752314817</v>
      </c>
      <c r="BU60" s="369">
        <v>0</v>
      </c>
      <c r="BV60" s="369">
        <v>455</v>
      </c>
      <c r="BW60" s="369">
        <v>48</v>
      </c>
      <c r="BX60" s="369">
        <v>-385</v>
      </c>
      <c r="BY60" s="369">
        <v>-337</v>
      </c>
      <c r="BZ60" s="369" t="s">
        <v>525</v>
      </c>
      <c r="CA60" s="369">
        <v>0</v>
      </c>
      <c r="CB60" s="369"/>
    </row>
    <row r="61" spans="3:80" ht="18">
      <c r="C61" s="251" t="str">
        <f t="shared" si="2"/>
        <v/>
      </c>
      <c r="D61" s="252" t="str">
        <f t="shared" si="3"/>
        <v/>
      </c>
      <c r="E61" s="253" t="str">
        <f t="shared" si="4"/>
        <v/>
      </c>
      <c r="F61" s="254" t="str">
        <f t="shared" si="5"/>
        <v/>
      </c>
      <c r="G61" s="255" t="str">
        <f t="shared" si="6"/>
        <v/>
      </c>
      <c r="H61" s="256" t="str">
        <f t="shared" si="7"/>
        <v/>
      </c>
      <c r="J61" s="322" t="str">
        <f t="shared" si="8"/>
        <v/>
      </c>
      <c r="K61" s="257" t="str">
        <f t="shared" si="9"/>
        <v/>
      </c>
      <c r="BK61" t="s">
        <v>251</v>
      </c>
      <c r="BL61" t="s">
        <v>252</v>
      </c>
      <c r="BM61" t="s">
        <v>17</v>
      </c>
      <c r="BR61" s="369" t="str">
        <f>VLOOKUP(BS61,$BK$7:$BL$74,2)</f>
        <v>Bean</v>
      </c>
      <c r="BS61" s="369" t="s">
        <v>529</v>
      </c>
      <c r="BT61" s="370">
        <v>44846.866296296299</v>
      </c>
      <c r="BU61" s="369">
        <v>90</v>
      </c>
      <c r="BV61" s="369">
        <v>325</v>
      </c>
      <c r="BW61" s="369">
        <v>219</v>
      </c>
      <c r="BX61" s="369">
        <v>-116</v>
      </c>
      <c r="BY61" s="369">
        <v>103</v>
      </c>
      <c r="BZ61" s="369" t="s">
        <v>525</v>
      </c>
      <c r="CA61" s="369">
        <v>20</v>
      </c>
      <c r="CB61" s="369"/>
    </row>
    <row r="62" spans="3:80" ht="18">
      <c r="C62" s="251" t="str">
        <f t="shared" si="2"/>
        <v/>
      </c>
      <c r="D62" s="252" t="str">
        <f t="shared" si="3"/>
        <v/>
      </c>
      <c r="E62" s="253" t="str">
        <f t="shared" si="4"/>
        <v/>
      </c>
      <c r="F62" s="254" t="str">
        <f t="shared" si="5"/>
        <v/>
      </c>
      <c r="G62" s="255" t="str">
        <f t="shared" si="6"/>
        <v/>
      </c>
      <c r="H62" s="256" t="str">
        <f t="shared" si="7"/>
        <v/>
      </c>
      <c r="J62" s="322" t="str">
        <f t="shared" si="8"/>
        <v/>
      </c>
      <c r="K62" s="257" t="str">
        <f t="shared" si="9"/>
        <v/>
      </c>
      <c r="BK62" t="s">
        <v>253</v>
      </c>
      <c r="BL62" t="s">
        <v>254</v>
      </c>
      <c r="BM62" t="s">
        <v>17</v>
      </c>
      <c r="BR62" s="369" t="str">
        <f>VLOOKUP(BS62,$BK$7:$BL$74,2)</f>
        <v>OPEN</v>
      </c>
      <c r="BS62" s="369" t="s">
        <v>340</v>
      </c>
      <c r="BT62" s="370">
        <v>44605.614641203705</v>
      </c>
      <c r="BU62" s="369">
        <v>0</v>
      </c>
      <c r="BV62" s="369">
        <v>303</v>
      </c>
      <c r="BW62" s="369">
        <v>10</v>
      </c>
      <c r="BX62" s="369">
        <v>-292</v>
      </c>
      <c r="BY62" s="369">
        <v>-282</v>
      </c>
      <c r="BZ62" s="369" t="s">
        <v>525</v>
      </c>
      <c r="CA62" s="369">
        <v>0</v>
      </c>
      <c r="CB62" s="369"/>
    </row>
    <row r="63" spans="3:80" ht="18">
      <c r="C63" s="251" t="str">
        <f t="shared" si="2"/>
        <v/>
      </c>
      <c r="D63" s="252" t="str">
        <f t="shared" si="3"/>
        <v/>
      </c>
      <c r="E63" s="253" t="str">
        <f t="shared" si="4"/>
        <v/>
      </c>
      <c r="F63" s="254" t="str">
        <f t="shared" si="5"/>
        <v/>
      </c>
      <c r="G63" s="255" t="str">
        <f t="shared" si="6"/>
        <v/>
      </c>
      <c r="H63" s="256" t="str">
        <f t="shared" si="7"/>
        <v/>
      </c>
      <c r="J63" s="322" t="str">
        <f t="shared" si="8"/>
        <v/>
      </c>
      <c r="K63" s="257" t="str">
        <f t="shared" si="9"/>
        <v/>
      </c>
      <c r="BK63" t="s">
        <v>262</v>
      </c>
      <c r="BL63" t="s">
        <v>263</v>
      </c>
      <c r="BM63" t="s">
        <v>27</v>
      </c>
      <c r="BR63" s="369" t="str">
        <f>VLOOKUP(BS63,$BK$7:$BL$74,2)</f>
        <v>Sly1</v>
      </c>
      <c r="BS63" s="369" t="s">
        <v>534</v>
      </c>
      <c r="BT63" s="370">
        <v>44836.394733796296</v>
      </c>
      <c r="BU63" s="369">
        <v>0</v>
      </c>
      <c r="BV63" s="369">
        <v>100</v>
      </c>
      <c r="BW63" s="369">
        <v>0</v>
      </c>
      <c r="BX63" s="369">
        <v>-100</v>
      </c>
      <c r="BY63" s="369">
        <v>-100</v>
      </c>
      <c r="BZ63" s="369" t="s">
        <v>525</v>
      </c>
      <c r="CA63" s="369">
        <v>0</v>
      </c>
      <c r="CB63" s="369"/>
    </row>
    <row r="64" spans="3:80" ht="18">
      <c r="C64" s="251" t="str">
        <f t="shared" si="2"/>
        <v/>
      </c>
      <c r="D64" s="252" t="str">
        <f t="shared" si="3"/>
        <v/>
      </c>
      <c r="E64" s="253" t="str">
        <f t="shared" si="4"/>
        <v/>
      </c>
      <c r="F64" s="254" t="str">
        <f t="shared" si="5"/>
        <v/>
      </c>
      <c r="G64" s="255" t="str">
        <f t="shared" si="6"/>
        <v/>
      </c>
      <c r="H64" s="256" t="str">
        <f t="shared" si="7"/>
        <v/>
      </c>
      <c r="J64" s="322" t="str">
        <f t="shared" si="8"/>
        <v/>
      </c>
      <c r="K64" s="257" t="str">
        <f t="shared" si="9"/>
        <v/>
      </c>
      <c r="BK64" t="s">
        <v>457</v>
      </c>
      <c r="BL64" t="s">
        <v>483</v>
      </c>
      <c r="BM64" t="s">
        <v>17</v>
      </c>
      <c r="BR64" s="369" t="str">
        <f>VLOOKUP(BS64,$BK$7:$BL$74,2)</f>
        <v>stew</v>
      </c>
      <c r="BS64" s="369" t="s">
        <v>533</v>
      </c>
      <c r="BT64" s="370">
        <v>44781.70034722222</v>
      </c>
      <c r="BU64" s="369">
        <v>313</v>
      </c>
      <c r="BV64" s="369">
        <v>90</v>
      </c>
      <c r="BW64" s="369">
        <v>0</v>
      </c>
      <c r="BX64" s="369">
        <v>-90</v>
      </c>
      <c r="BY64" s="369">
        <v>-90</v>
      </c>
      <c r="BZ64" s="369" t="s">
        <v>525</v>
      </c>
      <c r="CA64" s="369">
        <v>0</v>
      </c>
    </row>
    <row r="65" spans="3:65">
      <c r="C65" s="251" t="str">
        <f t="shared" si="2"/>
        <v/>
      </c>
      <c r="D65" s="252" t="str">
        <f t="shared" si="3"/>
        <v/>
      </c>
      <c r="E65" s="253" t="str">
        <f t="shared" si="4"/>
        <v/>
      </c>
      <c r="F65" s="254" t="str">
        <f t="shared" si="5"/>
        <v/>
      </c>
      <c r="G65" s="255" t="str">
        <f t="shared" si="6"/>
        <v/>
      </c>
      <c r="H65" s="256" t="str">
        <f t="shared" si="7"/>
        <v/>
      </c>
      <c r="J65" s="322" t="str">
        <f t="shared" si="8"/>
        <v/>
      </c>
      <c r="K65" s="257" t="str">
        <f t="shared" si="9"/>
        <v/>
      </c>
      <c r="BK65" t="s">
        <v>451</v>
      </c>
      <c r="BL65" t="s">
        <v>452</v>
      </c>
      <c r="BM65" t="s">
        <v>17</v>
      </c>
    </row>
    <row r="66" spans="3:65">
      <c r="C66" s="251" t="str">
        <f t="shared" si="2"/>
        <v/>
      </c>
      <c r="D66" s="252" t="str">
        <f t="shared" si="3"/>
        <v/>
      </c>
      <c r="E66" s="253" t="str">
        <f t="shared" si="4"/>
        <v/>
      </c>
      <c r="F66" s="254" t="str">
        <f t="shared" si="5"/>
        <v/>
      </c>
      <c r="G66" s="255" t="str">
        <f t="shared" si="6"/>
        <v/>
      </c>
      <c r="H66" s="256" t="str">
        <f t="shared" si="7"/>
        <v/>
      </c>
      <c r="J66" s="322" t="str">
        <f t="shared" si="8"/>
        <v/>
      </c>
      <c r="K66" s="257" t="str">
        <f t="shared" si="9"/>
        <v/>
      </c>
      <c r="BK66" t="s">
        <v>440</v>
      </c>
      <c r="BL66" t="s">
        <v>477</v>
      </c>
      <c r="BM66" t="s">
        <v>40</v>
      </c>
    </row>
    <row r="67" spans="3:65">
      <c r="C67" s="251" t="str">
        <f t="shared" si="2"/>
        <v/>
      </c>
      <c r="D67" s="252" t="str">
        <f t="shared" si="3"/>
        <v/>
      </c>
      <c r="E67" s="253" t="str">
        <f t="shared" si="4"/>
        <v/>
      </c>
      <c r="F67" s="254" t="str">
        <f t="shared" si="5"/>
        <v/>
      </c>
      <c r="G67" s="255" t="str">
        <f t="shared" si="6"/>
        <v/>
      </c>
      <c r="H67" s="256" t="str">
        <f t="shared" si="7"/>
        <v/>
      </c>
      <c r="J67" s="322" t="str">
        <f t="shared" si="8"/>
        <v/>
      </c>
      <c r="K67" s="257" t="str">
        <f t="shared" si="9"/>
        <v/>
      </c>
      <c r="BK67" t="s">
        <v>487</v>
      </c>
      <c r="BL67" t="s">
        <v>488</v>
      </c>
      <c r="BM67" t="s">
        <v>17</v>
      </c>
    </row>
    <row r="68" spans="3:65">
      <c r="C68" s="251" t="str">
        <f t="shared" si="2"/>
        <v/>
      </c>
      <c r="D68" s="252" t="str">
        <f t="shared" si="3"/>
        <v/>
      </c>
      <c r="E68" s="253" t="str">
        <f t="shared" si="4"/>
        <v/>
      </c>
      <c r="F68" s="254" t="str">
        <f t="shared" si="5"/>
        <v/>
      </c>
      <c r="G68" s="255" t="str">
        <f t="shared" si="6"/>
        <v/>
      </c>
      <c r="H68" s="256" t="str">
        <f t="shared" si="7"/>
        <v/>
      </c>
      <c r="J68" s="322" t="str">
        <f t="shared" si="8"/>
        <v/>
      </c>
      <c r="K68" s="257" t="str">
        <f t="shared" si="9"/>
        <v/>
      </c>
      <c r="BK68" t="s">
        <v>484</v>
      </c>
      <c r="BL68" t="s">
        <v>486</v>
      </c>
      <c r="BM68" t="s">
        <v>40</v>
      </c>
    </row>
    <row r="69" spans="3:65" ht="17" thickBot="1">
      <c r="C69" s="258" t="str">
        <f t="shared" si="2"/>
        <v/>
      </c>
      <c r="D69" s="259" t="str">
        <f t="shared" si="3"/>
        <v/>
      </c>
      <c r="E69" s="260" t="str">
        <f t="shared" si="4"/>
        <v/>
      </c>
      <c r="F69" s="261" t="str">
        <f t="shared" si="5"/>
        <v/>
      </c>
      <c r="G69" s="262" t="str">
        <f t="shared" si="6"/>
        <v/>
      </c>
      <c r="H69" s="263" t="str">
        <f t="shared" si="7"/>
        <v/>
      </c>
      <c r="J69" s="323" t="str">
        <f t="shared" si="8"/>
        <v/>
      </c>
      <c r="K69" s="264" t="str">
        <f t="shared" si="9"/>
        <v/>
      </c>
      <c r="BK69" t="s">
        <v>498</v>
      </c>
      <c r="BL69" t="s">
        <v>499</v>
      </c>
      <c r="BM69" t="s">
        <v>17</v>
      </c>
    </row>
    <row r="70" spans="3:65">
      <c r="BK70" t="s">
        <v>500</v>
      </c>
      <c r="BL70" t="s">
        <v>501</v>
      </c>
      <c r="BM70" t="s">
        <v>27</v>
      </c>
    </row>
    <row r="71" spans="3:65">
      <c r="BK71" t="s">
        <v>502</v>
      </c>
      <c r="BL71" t="s">
        <v>503</v>
      </c>
      <c r="BM71" t="s">
        <v>17</v>
      </c>
    </row>
    <row r="72" spans="3:65">
      <c r="BK72" t="s">
        <v>504</v>
      </c>
      <c r="BL72" t="s">
        <v>505</v>
      </c>
      <c r="BM72" t="s">
        <v>27</v>
      </c>
    </row>
    <row r="73" spans="3:65">
      <c r="BK73" t="s">
        <v>517</v>
      </c>
      <c r="BL73" t="s">
        <v>518</v>
      </c>
      <c r="BM73" t="s">
        <v>27</v>
      </c>
    </row>
    <row r="74" spans="3:65">
      <c r="BK74" t="s">
        <v>512</v>
      </c>
      <c r="BL74" t="s">
        <v>513</v>
      </c>
      <c r="BM74" t="s">
        <v>27</v>
      </c>
    </row>
  </sheetData>
  <autoFilter ref="BR5:CA64" xr:uid="{22BA02FD-433D-8B47-92C6-2B5D2ED0DC43}">
    <sortState xmlns:xlrd2="http://schemas.microsoft.com/office/spreadsheetml/2017/richdata2" ref="BR6:CA64">
      <sortCondition descending="1" ref="BV5:BV64"/>
    </sortState>
  </autoFilter>
  <mergeCells count="4">
    <mergeCell ref="C8:D8"/>
    <mergeCell ref="E8:F8"/>
    <mergeCell ref="G8:H8"/>
    <mergeCell ref="J8:K8"/>
  </mergeCells>
  <pageMargins left="0.7" right="0.7" top="0.75" bottom="0.75" header="0.3" footer="0.3"/>
  <pageSetup orientation="portrait" horizontalDpi="0" verticalDpi="0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199" customFormat="1" ht="19">
      <c r="B3" s="200" t="s">
        <v>2</v>
      </c>
      <c r="C3" s="200" t="s">
        <v>275</v>
      </c>
      <c r="D3" s="200" t="s">
        <v>3</v>
      </c>
      <c r="E3" s="200" t="s">
        <v>276</v>
      </c>
      <c r="F3" s="200" t="s">
        <v>277</v>
      </c>
      <c r="G3" s="200" t="s">
        <v>278</v>
      </c>
      <c r="H3" s="200" t="s">
        <v>279</v>
      </c>
      <c r="I3" s="200" t="s">
        <v>280</v>
      </c>
      <c r="J3" s="200" t="s">
        <v>281</v>
      </c>
      <c r="K3" s="200" t="s">
        <v>282</v>
      </c>
      <c r="L3" s="200" t="s">
        <v>283</v>
      </c>
      <c r="M3" s="200" t="s">
        <v>284</v>
      </c>
      <c r="N3" s="200" t="s">
        <v>285</v>
      </c>
      <c r="Q3" s="199" t="s">
        <v>400</v>
      </c>
    </row>
    <row r="4" spans="2:17" ht="17">
      <c r="B4" s="204" t="s">
        <v>286</v>
      </c>
      <c r="C4" s="201" t="s">
        <v>287</v>
      </c>
      <c r="D4" s="201">
        <v>1</v>
      </c>
      <c r="E4" s="201">
        <v>0</v>
      </c>
      <c r="F4" s="201">
        <v>0</v>
      </c>
      <c r="G4" s="202">
        <v>1000</v>
      </c>
      <c r="H4" s="201">
        <v>-200</v>
      </c>
      <c r="I4" s="202">
        <v>1000</v>
      </c>
      <c r="J4" s="201" t="s">
        <v>288</v>
      </c>
      <c r="K4" s="201" t="s">
        <v>288</v>
      </c>
      <c r="L4" s="201" t="s">
        <v>289</v>
      </c>
      <c r="M4" s="201" t="s">
        <v>290</v>
      </c>
      <c r="N4" s="201" t="s">
        <v>291</v>
      </c>
    </row>
    <row r="5" spans="2:17" ht="17">
      <c r="B5" s="204" t="s">
        <v>55</v>
      </c>
      <c r="C5" s="201" t="s">
        <v>292</v>
      </c>
      <c r="D5" s="201" t="s">
        <v>56</v>
      </c>
      <c r="E5" s="201">
        <v>0</v>
      </c>
      <c r="F5" s="201">
        <v>0</v>
      </c>
      <c r="G5" s="202">
        <v>1000</v>
      </c>
      <c r="H5" s="201">
        <v>-416</v>
      </c>
      <c r="I5" s="202">
        <v>1000</v>
      </c>
      <c r="J5" s="201" t="s">
        <v>288</v>
      </c>
      <c r="K5" s="201" t="s">
        <v>288</v>
      </c>
      <c r="L5" s="203">
        <v>44502</v>
      </c>
      <c r="M5" s="201" t="s">
        <v>290</v>
      </c>
      <c r="N5" s="201" t="s">
        <v>291</v>
      </c>
      <c r="Q5" t="s">
        <v>401</v>
      </c>
    </row>
    <row r="6" spans="2:17" ht="17">
      <c r="B6" s="204" t="s">
        <v>43</v>
      </c>
      <c r="C6" s="201" t="s">
        <v>293</v>
      </c>
      <c r="D6" s="201" t="s">
        <v>44</v>
      </c>
      <c r="E6" s="201">
        <v>0</v>
      </c>
      <c r="F6" s="201">
        <v>0</v>
      </c>
      <c r="G6" s="202">
        <v>2000</v>
      </c>
      <c r="H6" s="202">
        <v>-5127</v>
      </c>
      <c r="I6" s="202">
        <v>2000</v>
      </c>
      <c r="J6" s="201" t="s">
        <v>294</v>
      </c>
      <c r="K6" s="201" t="s">
        <v>295</v>
      </c>
      <c r="L6" s="203">
        <v>44357</v>
      </c>
      <c r="M6" s="201" t="s">
        <v>290</v>
      </c>
      <c r="N6" s="201" t="s">
        <v>291</v>
      </c>
      <c r="Q6" t="s">
        <v>402</v>
      </c>
    </row>
    <row r="7" spans="2:17" ht="17">
      <c r="B7" s="204" t="s">
        <v>21</v>
      </c>
      <c r="C7" s="201" t="s">
        <v>296</v>
      </c>
      <c r="D7" s="201" t="s">
        <v>22</v>
      </c>
      <c r="E7" s="201">
        <v>56</v>
      </c>
      <c r="F7" s="201">
        <v>96</v>
      </c>
      <c r="G7" s="201">
        <v>960</v>
      </c>
      <c r="H7" s="202">
        <v>-3015</v>
      </c>
      <c r="I7" s="202">
        <v>1000</v>
      </c>
      <c r="J7" s="201" t="s">
        <v>288</v>
      </c>
      <c r="K7" s="201" t="s">
        <v>288</v>
      </c>
      <c r="L7" s="203">
        <v>44502</v>
      </c>
      <c r="M7" s="201" t="s">
        <v>290</v>
      </c>
      <c r="N7" s="201" t="s">
        <v>291</v>
      </c>
      <c r="Q7" t="s">
        <v>403</v>
      </c>
    </row>
    <row r="8" spans="2:17" ht="17">
      <c r="B8" s="204" t="s">
        <v>45</v>
      </c>
      <c r="C8" s="201" t="s">
        <v>297</v>
      </c>
      <c r="D8" s="201" t="s">
        <v>46</v>
      </c>
      <c r="E8" s="201">
        <v>-30</v>
      </c>
      <c r="F8" s="201">
        <v>215</v>
      </c>
      <c r="G8" s="201">
        <v>505</v>
      </c>
      <c r="H8" s="202">
        <v>-1388</v>
      </c>
      <c r="I8" s="201">
        <v>750</v>
      </c>
      <c r="J8" s="201" t="s">
        <v>294</v>
      </c>
      <c r="K8" s="201" t="s">
        <v>298</v>
      </c>
      <c r="L8" s="203">
        <v>44502</v>
      </c>
      <c r="M8" s="201" t="s">
        <v>290</v>
      </c>
      <c r="N8" s="201" t="s">
        <v>291</v>
      </c>
      <c r="Q8" t="s">
        <v>439</v>
      </c>
    </row>
    <row r="9" spans="2:17" ht="17">
      <c r="B9" s="204" t="s">
        <v>61</v>
      </c>
      <c r="C9" s="201" t="s">
        <v>299</v>
      </c>
      <c r="D9" s="201" t="s">
        <v>62</v>
      </c>
      <c r="E9" s="201">
        <v>0</v>
      </c>
      <c r="F9" s="201">
        <v>280</v>
      </c>
      <c r="G9" s="202">
        <v>1020</v>
      </c>
      <c r="H9" s="202">
        <v>1232</v>
      </c>
      <c r="I9" s="202">
        <v>1300</v>
      </c>
      <c r="J9" s="201" t="s">
        <v>300</v>
      </c>
      <c r="K9" s="201" t="s">
        <v>300</v>
      </c>
      <c r="L9" s="203">
        <v>44498</v>
      </c>
      <c r="M9" s="201" t="s">
        <v>290</v>
      </c>
      <c r="N9" s="201" t="s">
        <v>291</v>
      </c>
    </row>
    <row r="10" spans="2:17" ht="17">
      <c r="B10" s="204" t="s">
        <v>30</v>
      </c>
      <c r="C10" s="201" t="s">
        <v>301</v>
      </c>
      <c r="D10" s="201" t="s">
        <v>31</v>
      </c>
      <c r="E10" s="201">
        <v>-170</v>
      </c>
      <c r="F10" s="202">
        <v>2380</v>
      </c>
      <c r="G10" s="202">
        <v>1250</v>
      </c>
      <c r="H10" s="202">
        <v>-13088</v>
      </c>
      <c r="I10" s="202">
        <v>3800</v>
      </c>
      <c r="J10" s="201" t="s">
        <v>298</v>
      </c>
      <c r="K10" s="201" t="s">
        <v>298</v>
      </c>
      <c r="L10" s="203">
        <v>44502</v>
      </c>
      <c r="M10" s="201" t="s">
        <v>290</v>
      </c>
      <c r="N10" s="201" t="s">
        <v>291</v>
      </c>
      <c r="Q10" t="s">
        <v>404</v>
      </c>
    </row>
    <row r="11" spans="2:17" ht="17">
      <c r="B11" s="204" t="s">
        <v>51</v>
      </c>
      <c r="C11" s="201" t="s">
        <v>302</v>
      </c>
      <c r="D11" s="201" t="s">
        <v>52</v>
      </c>
      <c r="E11" s="201">
        <v>0</v>
      </c>
      <c r="F11" s="201">
        <v>0</v>
      </c>
      <c r="G11" s="202">
        <v>1500</v>
      </c>
      <c r="H11" s="202">
        <v>-4135</v>
      </c>
      <c r="I11" s="202">
        <v>1500</v>
      </c>
      <c r="J11" s="201" t="s">
        <v>303</v>
      </c>
      <c r="K11" s="201" t="s">
        <v>303</v>
      </c>
      <c r="L11" s="203">
        <v>44383</v>
      </c>
      <c r="M11" s="201" t="s">
        <v>290</v>
      </c>
      <c r="N11" s="201" t="s">
        <v>304</v>
      </c>
      <c r="Q11" t="s">
        <v>400</v>
      </c>
    </row>
    <row r="12" spans="2:17" ht="17">
      <c r="B12" s="204" t="s">
        <v>28</v>
      </c>
      <c r="C12" s="201" t="s">
        <v>305</v>
      </c>
      <c r="D12" s="201" t="s">
        <v>29</v>
      </c>
      <c r="E12" s="201">
        <v>0</v>
      </c>
      <c r="F12" s="201">
        <v>900</v>
      </c>
      <c r="G12" s="201">
        <v>850</v>
      </c>
      <c r="H12" s="201">
        <v>-398</v>
      </c>
      <c r="I12" s="202">
        <v>1750</v>
      </c>
      <c r="J12" s="201" t="s">
        <v>298</v>
      </c>
      <c r="K12" s="201" t="s">
        <v>298</v>
      </c>
      <c r="L12" s="203">
        <v>44500</v>
      </c>
      <c r="M12" s="201" t="s">
        <v>290</v>
      </c>
      <c r="N12" s="201" t="s">
        <v>291</v>
      </c>
    </row>
    <row r="13" spans="2:17" ht="17">
      <c r="B13" s="204" t="s">
        <v>69</v>
      </c>
      <c r="C13" s="201" t="s">
        <v>306</v>
      </c>
      <c r="D13" s="201" t="s">
        <v>39</v>
      </c>
      <c r="E13" s="201">
        <v>-595</v>
      </c>
      <c r="F13" s="201">
        <v>200</v>
      </c>
      <c r="G13" s="202">
        <v>1955</v>
      </c>
      <c r="H13" s="202">
        <v>-2932</v>
      </c>
      <c r="I13" s="202">
        <v>2750</v>
      </c>
      <c r="J13" s="201" t="s">
        <v>298</v>
      </c>
      <c r="K13" s="201" t="s">
        <v>298</v>
      </c>
      <c r="L13" s="203">
        <v>44502</v>
      </c>
      <c r="M13" s="201" t="s">
        <v>290</v>
      </c>
      <c r="N13" s="201" t="s">
        <v>304</v>
      </c>
      <c r="Q13" t="s">
        <v>401</v>
      </c>
    </row>
    <row r="14" spans="2:17" ht="17">
      <c r="B14" s="204" t="s">
        <v>7</v>
      </c>
      <c r="C14" s="201" t="s">
        <v>307</v>
      </c>
      <c r="D14" s="201" t="s">
        <v>8</v>
      </c>
      <c r="E14" s="201">
        <v>0</v>
      </c>
      <c r="F14" s="201">
        <v>0</v>
      </c>
      <c r="G14" s="201">
        <v>300</v>
      </c>
      <c r="H14" s="201">
        <v>-64</v>
      </c>
      <c r="I14" s="201">
        <v>300</v>
      </c>
      <c r="J14" s="201" t="s">
        <v>298</v>
      </c>
      <c r="K14" s="201" t="s">
        <v>298</v>
      </c>
      <c r="L14" s="203">
        <v>44458</v>
      </c>
      <c r="M14" s="201" t="s">
        <v>290</v>
      </c>
      <c r="N14" s="201" t="s">
        <v>291</v>
      </c>
      <c r="Q14" t="s">
        <v>402</v>
      </c>
    </row>
    <row r="15" spans="2:17" ht="17">
      <c r="B15" s="204" t="s">
        <v>224</v>
      </c>
      <c r="C15" s="201" t="s">
        <v>308</v>
      </c>
      <c r="D15" s="201" t="s">
        <v>225</v>
      </c>
      <c r="E15" s="201">
        <v>0</v>
      </c>
      <c r="F15" s="201">
        <v>90</v>
      </c>
      <c r="G15" s="201">
        <v>410</v>
      </c>
      <c r="H15" s="202">
        <v>1341</v>
      </c>
      <c r="I15" s="201">
        <v>500</v>
      </c>
      <c r="J15" s="201" t="s">
        <v>298</v>
      </c>
      <c r="K15" s="201" t="s">
        <v>298</v>
      </c>
      <c r="L15" s="203">
        <v>44486</v>
      </c>
      <c r="M15" s="201" t="s">
        <v>290</v>
      </c>
      <c r="N15" s="201" t="s">
        <v>291</v>
      </c>
      <c r="Q15" t="s">
        <v>405</v>
      </c>
    </row>
    <row r="16" spans="2:17" ht="17">
      <c r="B16" s="204" t="s">
        <v>111</v>
      </c>
      <c r="C16" s="201" t="s">
        <v>309</v>
      </c>
      <c r="D16" s="201" t="s">
        <v>112</v>
      </c>
      <c r="E16" s="201">
        <v>0</v>
      </c>
      <c r="F16" s="201">
        <v>0</v>
      </c>
      <c r="G16" s="201">
        <v>750</v>
      </c>
      <c r="H16" s="201">
        <v>964</v>
      </c>
      <c r="I16" s="201">
        <v>750</v>
      </c>
      <c r="J16" s="201" t="s">
        <v>310</v>
      </c>
      <c r="K16" s="201" t="s">
        <v>310</v>
      </c>
      <c r="L16" s="203">
        <v>44486</v>
      </c>
      <c r="M16" s="201" t="s">
        <v>290</v>
      </c>
      <c r="N16" s="201" t="s">
        <v>291</v>
      </c>
      <c r="Q16" t="s">
        <v>406</v>
      </c>
    </row>
    <row r="17" spans="2:17" ht="17">
      <c r="B17" s="204" t="s">
        <v>32</v>
      </c>
      <c r="C17" s="201" t="s">
        <v>311</v>
      </c>
      <c r="D17" s="201" t="s">
        <v>33</v>
      </c>
      <c r="E17" s="201">
        <v>-170</v>
      </c>
      <c r="F17" s="201">
        <v>238</v>
      </c>
      <c r="G17" s="201">
        <v>992</v>
      </c>
      <c r="H17" s="202">
        <v>-2262</v>
      </c>
      <c r="I17" s="202">
        <v>1400</v>
      </c>
      <c r="J17" s="201" t="s">
        <v>298</v>
      </c>
      <c r="K17" s="201" t="s">
        <v>312</v>
      </c>
      <c r="L17" s="203">
        <v>44501</v>
      </c>
      <c r="M17" s="201" t="s">
        <v>290</v>
      </c>
      <c r="N17" s="201" t="s">
        <v>291</v>
      </c>
    </row>
    <row r="18" spans="2:17" ht="17">
      <c r="B18" s="204" t="s">
        <v>23</v>
      </c>
      <c r="C18" s="201" t="s">
        <v>313</v>
      </c>
      <c r="D18" s="201" t="s">
        <v>24</v>
      </c>
      <c r="E18" s="201">
        <v>0</v>
      </c>
      <c r="F18" s="201">
        <v>230</v>
      </c>
      <c r="G18" s="201">
        <v>570</v>
      </c>
      <c r="H18" s="202">
        <v>-3854</v>
      </c>
      <c r="I18" s="201">
        <v>800</v>
      </c>
      <c r="J18" s="201" t="s">
        <v>298</v>
      </c>
      <c r="K18" s="201" t="s">
        <v>298</v>
      </c>
      <c r="L18" s="203">
        <v>44502</v>
      </c>
      <c r="M18" s="201" t="s">
        <v>290</v>
      </c>
      <c r="N18" s="201" t="s">
        <v>304</v>
      </c>
      <c r="Q18" t="s">
        <v>404</v>
      </c>
    </row>
    <row r="19" spans="2:17" ht="17">
      <c r="B19" s="204" t="s">
        <v>113</v>
      </c>
      <c r="C19" s="201" t="s">
        <v>314</v>
      </c>
      <c r="D19" s="201" t="s">
        <v>114</v>
      </c>
      <c r="E19" s="201">
        <v>-21</v>
      </c>
      <c r="F19" s="201">
        <v>25</v>
      </c>
      <c r="G19" s="201">
        <v>454</v>
      </c>
      <c r="H19" s="201">
        <v>-146</v>
      </c>
      <c r="I19" s="201">
        <v>500</v>
      </c>
      <c r="J19" s="201" t="s">
        <v>303</v>
      </c>
      <c r="K19" s="201" t="s">
        <v>303</v>
      </c>
      <c r="L19" s="203">
        <v>44501</v>
      </c>
      <c r="M19" s="201" t="s">
        <v>290</v>
      </c>
      <c r="N19" s="201" t="s">
        <v>304</v>
      </c>
      <c r="Q19" t="s">
        <v>400</v>
      </c>
    </row>
    <row r="20" spans="2:17" ht="17">
      <c r="B20" s="204" t="s">
        <v>41</v>
      </c>
      <c r="C20" s="201" t="s">
        <v>315</v>
      </c>
      <c r="D20" s="201" t="s">
        <v>115</v>
      </c>
      <c r="E20" s="201">
        <v>0</v>
      </c>
      <c r="F20" s="201">
        <v>0</v>
      </c>
      <c r="G20" s="202">
        <v>1000</v>
      </c>
      <c r="H20" s="201">
        <v>-110</v>
      </c>
      <c r="I20" s="202">
        <v>1000</v>
      </c>
      <c r="J20" s="201" t="s">
        <v>316</v>
      </c>
      <c r="K20" s="201" t="s">
        <v>316</v>
      </c>
      <c r="L20" s="203">
        <v>44500</v>
      </c>
      <c r="M20" s="201" t="s">
        <v>290</v>
      </c>
      <c r="N20" s="201" t="s">
        <v>291</v>
      </c>
    </row>
    <row r="21" spans="2:17" ht="17">
      <c r="B21" s="204" t="s">
        <v>34</v>
      </c>
      <c r="C21" s="201" t="s">
        <v>317</v>
      </c>
      <c r="D21" s="201" t="s">
        <v>35</v>
      </c>
      <c r="E21" s="201">
        <v>0</v>
      </c>
      <c r="F21" s="201">
        <v>755</v>
      </c>
      <c r="G21" s="202">
        <v>1245</v>
      </c>
      <c r="H21" s="202">
        <v>-5515</v>
      </c>
      <c r="I21" s="202">
        <v>2000</v>
      </c>
      <c r="J21" s="201" t="s">
        <v>316</v>
      </c>
      <c r="K21" s="201" t="s">
        <v>316</v>
      </c>
      <c r="L21" s="203">
        <v>44500</v>
      </c>
      <c r="M21" s="201" t="s">
        <v>290</v>
      </c>
      <c r="N21" s="201" t="s">
        <v>291</v>
      </c>
      <c r="Q21" t="s">
        <v>401</v>
      </c>
    </row>
    <row r="22" spans="2:17" ht="17">
      <c r="B22" s="204" t="s">
        <v>57</v>
      </c>
      <c r="C22" s="201" t="s">
        <v>318</v>
      </c>
      <c r="D22" s="201" t="s">
        <v>58</v>
      </c>
      <c r="E22" s="201">
        <v>0</v>
      </c>
      <c r="F22" s="201">
        <v>0</v>
      </c>
      <c r="G22" s="201">
        <v>500</v>
      </c>
      <c r="H22" s="201">
        <v>-440</v>
      </c>
      <c r="I22" s="201">
        <v>500</v>
      </c>
      <c r="J22" s="201" t="s">
        <v>303</v>
      </c>
      <c r="K22" s="201" t="s">
        <v>303</v>
      </c>
      <c r="L22" s="203">
        <v>44430</v>
      </c>
      <c r="M22" s="201" t="s">
        <v>290</v>
      </c>
      <c r="N22" s="201" t="s">
        <v>304</v>
      </c>
      <c r="Q22" t="s">
        <v>402</v>
      </c>
    </row>
    <row r="23" spans="2:17" ht="17">
      <c r="B23" s="204" t="s">
        <v>116</v>
      </c>
      <c r="C23" s="201" t="s">
        <v>319</v>
      </c>
      <c r="D23" s="201" t="s">
        <v>117</v>
      </c>
      <c r="E23" s="201">
        <v>0</v>
      </c>
      <c r="F23" s="201">
        <v>0</v>
      </c>
      <c r="G23" s="201">
        <v>500</v>
      </c>
      <c r="H23" s="201">
        <v>-819</v>
      </c>
      <c r="I23" s="201">
        <v>500</v>
      </c>
      <c r="J23" s="201" t="s">
        <v>320</v>
      </c>
      <c r="K23" s="201" t="s">
        <v>298</v>
      </c>
      <c r="L23" s="203">
        <v>44478</v>
      </c>
      <c r="M23" s="201" t="s">
        <v>290</v>
      </c>
      <c r="N23" s="201" t="s">
        <v>291</v>
      </c>
      <c r="Q23" t="s">
        <v>407</v>
      </c>
    </row>
    <row r="24" spans="2:17" ht="17">
      <c r="B24" s="204" t="s">
        <v>321</v>
      </c>
      <c r="C24" s="201" t="s">
        <v>322</v>
      </c>
      <c r="D24" s="201" t="s">
        <v>105</v>
      </c>
      <c r="E24" s="201">
        <v>0</v>
      </c>
      <c r="F24" s="201">
        <v>0</v>
      </c>
      <c r="G24" s="201">
        <v>500</v>
      </c>
      <c r="H24" s="202">
        <v>-1532</v>
      </c>
      <c r="I24" s="201">
        <v>500</v>
      </c>
      <c r="J24" s="201" t="s">
        <v>303</v>
      </c>
      <c r="K24" s="201" t="s">
        <v>303</v>
      </c>
      <c r="L24" s="203">
        <v>44500</v>
      </c>
      <c r="M24" s="201" t="s">
        <v>290</v>
      </c>
      <c r="N24" s="201" t="s">
        <v>304</v>
      </c>
      <c r="Q24" t="s">
        <v>408</v>
      </c>
    </row>
    <row r="25" spans="2:17" ht="17">
      <c r="B25" s="204" t="s">
        <v>323</v>
      </c>
      <c r="C25" s="201" t="s">
        <v>324</v>
      </c>
      <c r="D25" s="201" t="s">
        <v>123</v>
      </c>
      <c r="E25" s="201">
        <v>0</v>
      </c>
      <c r="F25" s="201">
        <v>0</v>
      </c>
      <c r="G25" s="202">
        <v>1000</v>
      </c>
      <c r="H25" s="201">
        <v>-411</v>
      </c>
      <c r="I25" s="202">
        <v>1000</v>
      </c>
      <c r="J25" s="201" t="s">
        <v>303</v>
      </c>
      <c r="K25" s="201" t="s">
        <v>303</v>
      </c>
      <c r="L25" s="203">
        <v>44500</v>
      </c>
      <c r="M25" s="201" t="s">
        <v>290</v>
      </c>
      <c r="N25" s="201" t="s">
        <v>291</v>
      </c>
    </row>
    <row r="26" spans="2:17" ht="17">
      <c r="B26" s="204" t="s">
        <v>325</v>
      </c>
      <c r="C26" s="201" t="s">
        <v>326</v>
      </c>
      <c r="D26" s="201" t="s">
        <v>37</v>
      </c>
      <c r="E26" s="201">
        <v>45</v>
      </c>
      <c r="F26" s="201">
        <v>0</v>
      </c>
      <c r="G26" s="201">
        <v>795</v>
      </c>
      <c r="H26" s="202">
        <v>-10091</v>
      </c>
      <c r="I26" s="201">
        <v>750</v>
      </c>
      <c r="J26" s="201" t="s">
        <v>316</v>
      </c>
      <c r="K26" s="201" t="s">
        <v>310</v>
      </c>
      <c r="L26" s="203">
        <v>44501</v>
      </c>
      <c r="M26" s="201" t="s">
        <v>290</v>
      </c>
      <c r="N26" s="201" t="s">
        <v>304</v>
      </c>
      <c r="Q26" t="s">
        <v>404</v>
      </c>
    </row>
    <row r="27" spans="2:17" ht="17">
      <c r="B27" s="204" t="s">
        <v>327</v>
      </c>
      <c r="C27" s="201" t="s">
        <v>328</v>
      </c>
      <c r="D27" s="201" t="s">
        <v>121</v>
      </c>
      <c r="E27" s="201">
        <v>0</v>
      </c>
      <c r="F27" s="201">
        <v>0</v>
      </c>
      <c r="G27" s="202">
        <v>1000</v>
      </c>
      <c r="H27" s="202">
        <v>-2169</v>
      </c>
      <c r="I27" s="202">
        <v>1000</v>
      </c>
      <c r="J27" s="201" t="s">
        <v>303</v>
      </c>
      <c r="K27" s="201" t="s">
        <v>303</v>
      </c>
      <c r="L27" s="203">
        <v>44483</v>
      </c>
      <c r="M27" s="201" t="s">
        <v>290</v>
      </c>
      <c r="N27" s="201" t="s">
        <v>291</v>
      </c>
      <c r="Q27" t="s">
        <v>400</v>
      </c>
    </row>
    <row r="28" spans="2:17" ht="17">
      <c r="B28" s="204" t="s">
        <v>329</v>
      </c>
      <c r="C28" s="201" t="s">
        <v>330</v>
      </c>
      <c r="D28" s="201" t="s">
        <v>48</v>
      </c>
      <c r="E28" s="201">
        <v>-60</v>
      </c>
      <c r="F28" s="201">
        <v>940</v>
      </c>
      <c r="G28" s="201">
        <v>0</v>
      </c>
      <c r="H28" s="202">
        <v>-9189</v>
      </c>
      <c r="I28" s="202">
        <v>1000</v>
      </c>
      <c r="J28" s="201" t="s">
        <v>303</v>
      </c>
      <c r="K28" s="201" t="s">
        <v>303</v>
      </c>
      <c r="L28" s="203">
        <v>44502</v>
      </c>
      <c r="M28" s="201" t="s">
        <v>290</v>
      </c>
      <c r="N28" s="201" t="s">
        <v>291</v>
      </c>
    </row>
    <row r="29" spans="2:17" ht="17">
      <c r="B29" s="204" t="s">
        <v>331</v>
      </c>
      <c r="C29" s="201" t="s">
        <v>332</v>
      </c>
      <c r="D29" s="201" t="s">
        <v>122</v>
      </c>
      <c r="E29" s="201">
        <v>-629</v>
      </c>
      <c r="F29" s="201">
        <v>0</v>
      </c>
      <c r="G29" s="201">
        <v>871</v>
      </c>
      <c r="H29" s="202">
        <v>-3665</v>
      </c>
      <c r="I29" s="202">
        <v>1500</v>
      </c>
      <c r="J29" s="201" t="s">
        <v>294</v>
      </c>
      <c r="K29" s="201" t="s">
        <v>294</v>
      </c>
      <c r="L29" s="203">
        <v>44500</v>
      </c>
      <c r="M29" s="201" t="s">
        <v>290</v>
      </c>
      <c r="N29" s="201" t="s">
        <v>291</v>
      </c>
      <c r="Q29" t="s">
        <v>401</v>
      </c>
    </row>
    <row r="30" spans="2:17" ht="17">
      <c r="B30" s="204" t="s">
        <v>333</v>
      </c>
      <c r="C30" s="201" t="s">
        <v>299</v>
      </c>
      <c r="D30" s="201" t="s">
        <v>64</v>
      </c>
      <c r="E30" s="201">
        <v>0</v>
      </c>
      <c r="F30" s="201">
        <v>160</v>
      </c>
      <c r="G30" s="201">
        <v>340</v>
      </c>
      <c r="H30" s="201">
        <v>-52</v>
      </c>
      <c r="I30" s="201">
        <v>500</v>
      </c>
      <c r="J30" s="201" t="s">
        <v>303</v>
      </c>
      <c r="K30" s="201" t="s">
        <v>303</v>
      </c>
      <c r="L30" s="203">
        <v>44492</v>
      </c>
      <c r="M30" s="201" t="s">
        <v>290</v>
      </c>
      <c r="N30" s="201" t="s">
        <v>291</v>
      </c>
      <c r="Q30" t="s">
        <v>402</v>
      </c>
    </row>
    <row r="31" spans="2:17" ht="17">
      <c r="B31" s="204" t="s">
        <v>334</v>
      </c>
      <c r="C31" s="201" t="s">
        <v>335</v>
      </c>
      <c r="D31" s="201" t="s">
        <v>125</v>
      </c>
      <c r="E31" s="201">
        <v>0</v>
      </c>
      <c r="F31" s="201">
        <v>0</v>
      </c>
      <c r="G31" s="201">
        <v>500</v>
      </c>
      <c r="H31" s="202">
        <v>-2448</v>
      </c>
      <c r="I31" s="201">
        <v>500</v>
      </c>
      <c r="J31" s="201" t="s">
        <v>294</v>
      </c>
      <c r="K31" s="201" t="s">
        <v>294</v>
      </c>
      <c r="L31" s="203">
        <v>44500</v>
      </c>
      <c r="M31" s="201" t="s">
        <v>290</v>
      </c>
      <c r="N31" s="201" t="s">
        <v>304</v>
      </c>
      <c r="Q31" t="s">
        <v>409</v>
      </c>
    </row>
    <row r="32" spans="2:17" ht="17">
      <c r="B32" s="204" t="s">
        <v>336</v>
      </c>
      <c r="C32" s="201" t="s">
        <v>337</v>
      </c>
      <c r="D32" s="201" t="s">
        <v>66</v>
      </c>
      <c r="E32" s="201">
        <v>0</v>
      </c>
      <c r="F32" s="201">
        <v>0</v>
      </c>
      <c r="G32" s="202">
        <v>1000</v>
      </c>
      <c r="H32" s="201">
        <v>-58</v>
      </c>
      <c r="I32" s="202">
        <v>1000</v>
      </c>
      <c r="J32" s="201" t="s">
        <v>303</v>
      </c>
      <c r="K32" s="201" t="s">
        <v>303</v>
      </c>
      <c r="L32" s="203">
        <v>44499</v>
      </c>
      <c r="M32" s="201" t="s">
        <v>290</v>
      </c>
      <c r="N32" s="201" t="s">
        <v>291</v>
      </c>
      <c r="Q32" t="s">
        <v>410</v>
      </c>
    </row>
    <row r="33" spans="2:17" ht="17">
      <c r="B33" s="204" t="s">
        <v>338</v>
      </c>
      <c r="C33" s="201" t="s">
        <v>339</v>
      </c>
      <c r="D33" s="201" t="s">
        <v>82</v>
      </c>
      <c r="E33" s="201">
        <v>0</v>
      </c>
      <c r="F33" s="201">
        <v>0</v>
      </c>
      <c r="G33" s="202">
        <v>1000</v>
      </c>
      <c r="H33" s="201">
        <v>381</v>
      </c>
      <c r="I33" s="202">
        <v>1000</v>
      </c>
      <c r="J33" s="201" t="s">
        <v>320</v>
      </c>
      <c r="K33" s="201" t="s">
        <v>303</v>
      </c>
      <c r="L33" s="203">
        <v>44500</v>
      </c>
      <c r="M33" s="201" t="s">
        <v>290</v>
      </c>
      <c r="N33" s="201" t="s">
        <v>304</v>
      </c>
    </row>
    <row r="34" spans="2:17" ht="17">
      <c r="B34" s="204" t="s">
        <v>340</v>
      </c>
      <c r="C34" s="201" t="s">
        <v>341</v>
      </c>
      <c r="D34" s="201" t="s">
        <v>119</v>
      </c>
      <c r="E34" s="201">
        <v>0</v>
      </c>
      <c r="F34" s="201">
        <v>0</v>
      </c>
      <c r="G34" s="201">
        <v>500</v>
      </c>
      <c r="H34" s="202">
        <v>-6696</v>
      </c>
      <c r="I34" s="201">
        <v>500</v>
      </c>
      <c r="J34" s="201" t="s">
        <v>320</v>
      </c>
      <c r="K34" s="201" t="s">
        <v>303</v>
      </c>
      <c r="L34" s="203">
        <v>44496</v>
      </c>
      <c r="M34" s="201" t="s">
        <v>290</v>
      </c>
      <c r="N34" s="201" t="s">
        <v>304</v>
      </c>
      <c r="Q34" t="s">
        <v>404</v>
      </c>
    </row>
    <row r="35" spans="2:17" ht="17">
      <c r="B35" s="204" t="s">
        <v>342</v>
      </c>
      <c r="C35" s="201" t="s">
        <v>343</v>
      </c>
      <c r="D35" s="201" t="s">
        <v>118</v>
      </c>
      <c r="E35" s="201">
        <v>0</v>
      </c>
      <c r="F35" s="201">
        <v>0</v>
      </c>
      <c r="G35" s="201">
        <v>900</v>
      </c>
      <c r="H35" s="202">
        <v>-1237</v>
      </c>
      <c r="I35" s="201">
        <v>900</v>
      </c>
      <c r="J35" s="201" t="s">
        <v>294</v>
      </c>
      <c r="K35" s="201" t="s">
        <v>294</v>
      </c>
      <c r="L35" s="203">
        <v>44443</v>
      </c>
      <c r="M35" s="201" t="s">
        <v>290</v>
      </c>
      <c r="N35" s="201" t="s">
        <v>304</v>
      </c>
      <c r="Q35" t="s">
        <v>400</v>
      </c>
    </row>
    <row r="36" spans="2:17" ht="17">
      <c r="B36" s="204" t="s">
        <v>344</v>
      </c>
      <c r="C36" s="201" t="s">
        <v>345</v>
      </c>
      <c r="D36" s="201" t="s">
        <v>50</v>
      </c>
      <c r="E36" s="201">
        <v>0</v>
      </c>
      <c r="F36" s="201">
        <v>0</v>
      </c>
      <c r="G36" s="202">
        <v>1000</v>
      </c>
      <c r="H36" s="202">
        <v>-8354</v>
      </c>
      <c r="I36" s="202">
        <v>1000</v>
      </c>
      <c r="J36" s="201" t="s">
        <v>300</v>
      </c>
      <c r="K36" s="201" t="s">
        <v>300</v>
      </c>
      <c r="L36" s="203">
        <v>44499</v>
      </c>
      <c r="M36" s="201" t="s">
        <v>290</v>
      </c>
      <c r="N36" s="201" t="s">
        <v>346</v>
      </c>
    </row>
    <row r="37" spans="2:17" ht="17">
      <c r="B37" s="204" t="s">
        <v>347</v>
      </c>
      <c r="C37" s="201" t="s">
        <v>348</v>
      </c>
      <c r="D37" s="201" t="s">
        <v>20</v>
      </c>
      <c r="E37" s="201">
        <v>-104</v>
      </c>
      <c r="F37" s="201">
        <v>240</v>
      </c>
      <c r="G37" s="201">
        <v>156</v>
      </c>
      <c r="H37" s="201">
        <v>-48</v>
      </c>
      <c r="I37" s="201">
        <v>500</v>
      </c>
      <c r="J37" s="201" t="s">
        <v>320</v>
      </c>
      <c r="K37" s="201" t="s">
        <v>303</v>
      </c>
      <c r="L37" s="203">
        <v>44501</v>
      </c>
      <c r="M37" s="201" t="s">
        <v>290</v>
      </c>
      <c r="N37" s="201" t="s">
        <v>304</v>
      </c>
      <c r="Q37" t="s">
        <v>401</v>
      </c>
    </row>
    <row r="38" spans="2:17" ht="17">
      <c r="B38" s="204" t="s">
        <v>349</v>
      </c>
      <c r="C38" s="201" t="s">
        <v>350</v>
      </c>
      <c r="D38" s="201" t="s">
        <v>80</v>
      </c>
      <c r="E38" s="201">
        <v>0</v>
      </c>
      <c r="F38" s="201">
        <v>0</v>
      </c>
      <c r="G38" s="201">
        <v>500</v>
      </c>
      <c r="H38" s="201">
        <v>-11</v>
      </c>
      <c r="I38" s="201">
        <v>500</v>
      </c>
      <c r="J38" s="201" t="s">
        <v>320</v>
      </c>
      <c r="K38" s="201" t="s">
        <v>303</v>
      </c>
      <c r="L38" s="203">
        <v>44462</v>
      </c>
      <c r="M38" s="201" t="s">
        <v>290</v>
      </c>
      <c r="N38" s="201" t="s">
        <v>304</v>
      </c>
      <c r="Q38" t="s">
        <v>402</v>
      </c>
    </row>
    <row r="39" spans="2:17" ht="17">
      <c r="B39" s="204" t="s">
        <v>351</v>
      </c>
      <c r="C39" s="201" t="s">
        <v>352</v>
      </c>
      <c r="D39" s="201" t="s">
        <v>26</v>
      </c>
      <c r="E39" s="201">
        <v>0</v>
      </c>
      <c r="F39" s="201">
        <v>35</v>
      </c>
      <c r="G39" s="201">
        <v>465</v>
      </c>
      <c r="H39" s="202">
        <v>-2861</v>
      </c>
      <c r="I39" s="201">
        <v>500</v>
      </c>
      <c r="J39" s="201" t="s">
        <v>320</v>
      </c>
      <c r="K39" s="201" t="s">
        <v>303</v>
      </c>
      <c r="L39" s="203">
        <v>44502</v>
      </c>
      <c r="M39" s="201" t="s">
        <v>290</v>
      </c>
      <c r="N39" s="201" t="s">
        <v>304</v>
      </c>
      <c r="Q39" t="s">
        <v>411</v>
      </c>
    </row>
    <row r="40" spans="2:17" ht="17">
      <c r="B40" s="204" t="s">
        <v>353</v>
      </c>
      <c r="C40" s="201" t="s">
        <v>354</v>
      </c>
      <c r="D40" s="201" t="s">
        <v>68</v>
      </c>
      <c r="E40" s="201">
        <v>0</v>
      </c>
      <c r="F40" s="201">
        <v>50</v>
      </c>
      <c r="G40" s="201">
        <v>450</v>
      </c>
      <c r="H40" s="202">
        <v>-1184</v>
      </c>
      <c r="I40" s="201">
        <v>500</v>
      </c>
      <c r="J40" s="201" t="s">
        <v>320</v>
      </c>
      <c r="K40" s="201" t="s">
        <v>303</v>
      </c>
      <c r="L40" s="203">
        <v>44500</v>
      </c>
      <c r="M40" s="201" t="s">
        <v>290</v>
      </c>
      <c r="N40" s="201" t="s">
        <v>304</v>
      </c>
      <c r="Q40" t="s">
        <v>412</v>
      </c>
    </row>
    <row r="41" spans="2:17" ht="17">
      <c r="B41" s="204" t="s">
        <v>355</v>
      </c>
      <c r="C41" s="201" t="s">
        <v>356</v>
      </c>
      <c r="D41" s="201" t="s">
        <v>110</v>
      </c>
      <c r="E41" s="201">
        <v>0</v>
      </c>
      <c r="F41" s="201">
        <v>20</v>
      </c>
      <c r="G41" s="202">
        <v>2480</v>
      </c>
      <c r="H41" s="201">
        <v>21</v>
      </c>
      <c r="I41" s="202">
        <v>2500</v>
      </c>
      <c r="J41" s="201" t="s">
        <v>298</v>
      </c>
      <c r="K41" s="201" t="s">
        <v>298</v>
      </c>
      <c r="L41" s="203">
        <v>44500</v>
      </c>
      <c r="M41" s="201" t="s">
        <v>290</v>
      </c>
      <c r="N41" s="201" t="s">
        <v>291</v>
      </c>
    </row>
    <row r="42" spans="2:17" ht="17">
      <c r="B42" s="204" t="s">
        <v>357</v>
      </c>
      <c r="C42" s="201" t="s">
        <v>358</v>
      </c>
      <c r="D42" s="201" t="s">
        <v>124</v>
      </c>
      <c r="E42" s="201">
        <v>0</v>
      </c>
      <c r="F42" s="201">
        <v>0</v>
      </c>
      <c r="G42" s="201">
        <v>200</v>
      </c>
      <c r="H42" s="201">
        <v>-358</v>
      </c>
      <c r="I42" s="201">
        <v>200</v>
      </c>
      <c r="J42" s="201" t="s">
        <v>359</v>
      </c>
      <c r="K42" s="201" t="s">
        <v>359</v>
      </c>
      <c r="L42" s="203">
        <v>44500</v>
      </c>
      <c r="M42" s="201" t="s">
        <v>290</v>
      </c>
      <c r="N42" s="201" t="s">
        <v>346</v>
      </c>
      <c r="Q42" t="s">
        <v>404</v>
      </c>
    </row>
    <row r="43" spans="2:17" ht="17">
      <c r="B43" s="204" t="s">
        <v>360</v>
      </c>
      <c r="C43" s="201" t="s">
        <v>361</v>
      </c>
      <c r="D43" s="201" t="s">
        <v>104</v>
      </c>
      <c r="E43" s="201">
        <v>-36</v>
      </c>
      <c r="F43" s="201">
        <v>387</v>
      </c>
      <c r="G43" s="201">
        <v>577</v>
      </c>
      <c r="H43" s="201">
        <v>-997</v>
      </c>
      <c r="I43" s="202">
        <v>1000</v>
      </c>
      <c r="J43" s="201" t="s">
        <v>320</v>
      </c>
      <c r="K43" s="201" t="s">
        <v>303</v>
      </c>
      <c r="L43" s="203">
        <v>44501</v>
      </c>
      <c r="M43" s="201" t="s">
        <v>290</v>
      </c>
      <c r="N43" s="201" t="s">
        <v>304</v>
      </c>
      <c r="Q43" t="s">
        <v>400</v>
      </c>
    </row>
    <row r="44" spans="2:17" ht="17">
      <c r="B44" s="204" t="s">
        <v>362</v>
      </c>
      <c r="C44" s="201" t="s">
        <v>363</v>
      </c>
      <c r="D44" s="201" t="s">
        <v>131</v>
      </c>
      <c r="E44" s="201">
        <v>-35</v>
      </c>
      <c r="F44" s="201">
        <v>75</v>
      </c>
      <c r="G44" s="201">
        <v>890</v>
      </c>
      <c r="H44" s="201">
        <v>-240</v>
      </c>
      <c r="I44" s="202">
        <v>1000</v>
      </c>
      <c r="J44" s="201" t="s">
        <v>320</v>
      </c>
      <c r="K44" s="201" t="s">
        <v>303</v>
      </c>
      <c r="L44" s="203">
        <v>44502</v>
      </c>
      <c r="M44" s="201" t="s">
        <v>290</v>
      </c>
      <c r="N44" s="201" t="s">
        <v>304</v>
      </c>
    </row>
    <row r="45" spans="2:17" ht="17">
      <c r="B45" s="204" t="s">
        <v>364</v>
      </c>
      <c r="C45" s="201" t="s">
        <v>365</v>
      </c>
      <c r="D45" s="201" t="s">
        <v>127</v>
      </c>
      <c r="E45" s="201">
        <v>0</v>
      </c>
      <c r="F45" s="201">
        <v>0</v>
      </c>
      <c r="G45" s="202">
        <v>3000</v>
      </c>
      <c r="H45" s="202">
        <v>-2888</v>
      </c>
      <c r="I45" s="202">
        <v>3000</v>
      </c>
      <c r="J45" s="201" t="s">
        <v>298</v>
      </c>
      <c r="K45" s="201" t="s">
        <v>298</v>
      </c>
      <c r="L45" s="203">
        <v>44501</v>
      </c>
      <c r="M45" s="201" t="s">
        <v>290</v>
      </c>
      <c r="N45" s="201" t="s">
        <v>304</v>
      </c>
      <c r="Q45" t="s">
        <v>401</v>
      </c>
    </row>
    <row r="46" spans="2:17" ht="17">
      <c r="B46" s="204" t="s">
        <v>366</v>
      </c>
      <c r="C46" s="201" t="s">
        <v>367</v>
      </c>
      <c r="D46" s="201" t="s">
        <v>250</v>
      </c>
      <c r="E46" s="201">
        <v>48</v>
      </c>
      <c r="F46" s="201">
        <v>270</v>
      </c>
      <c r="G46" s="202">
        <v>1778</v>
      </c>
      <c r="H46" s="202">
        <v>-4616</v>
      </c>
      <c r="I46" s="202">
        <v>2000</v>
      </c>
      <c r="J46" s="201" t="s">
        <v>298</v>
      </c>
      <c r="K46" s="201" t="s">
        <v>298</v>
      </c>
      <c r="L46" s="203">
        <v>44501</v>
      </c>
      <c r="M46" s="201" t="s">
        <v>290</v>
      </c>
      <c r="N46" s="201" t="s">
        <v>304</v>
      </c>
      <c r="Q46" t="s">
        <v>402</v>
      </c>
    </row>
    <row r="47" spans="2:17" ht="17">
      <c r="B47" s="204" t="s">
        <v>368</v>
      </c>
      <c r="C47" s="201" t="s">
        <v>369</v>
      </c>
      <c r="D47" s="201" t="s">
        <v>133</v>
      </c>
      <c r="E47" s="201">
        <v>-521</v>
      </c>
      <c r="F47" s="201">
        <v>285</v>
      </c>
      <c r="G47" s="201">
        <v>194</v>
      </c>
      <c r="H47" s="201">
        <v>43</v>
      </c>
      <c r="I47" s="202">
        <v>1000</v>
      </c>
      <c r="J47" s="201" t="s">
        <v>320</v>
      </c>
      <c r="K47" s="201" t="s">
        <v>303</v>
      </c>
      <c r="L47" s="203">
        <v>44502</v>
      </c>
      <c r="M47" s="201" t="s">
        <v>290</v>
      </c>
      <c r="N47" s="201" t="s">
        <v>304</v>
      </c>
      <c r="Q47" t="s">
        <v>413</v>
      </c>
    </row>
    <row r="48" spans="2:17" ht="17">
      <c r="B48" s="204" t="s">
        <v>370</v>
      </c>
      <c r="C48" s="201" t="s">
        <v>371</v>
      </c>
      <c r="D48" s="201" t="s">
        <v>227</v>
      </c>
      <c r="E48" s="201">
        <v>0</v>
      </c>
      <c r="F48" s="201">
        <v>0</v>
      </c>
      <c r="G48" s="202">
        <v>1000</v>
      </c>
      <c r="H48" s="201">
        <v>-68</v>
      </c>
      <c r="I48" s="202">
        <v>1000</v>
      </c>
      <c r="J48" s="201" t="s">
        <v>303</v>
      </c>
      <c r="K48" s="201" t="s">
        <v>303</v>
      </c>
      <c r="L48" s="203">
        <v>44490</v>
      </c>
      <c r="M48" s="201" t="s">
        <v>290</v>
      </c>
      <c r="N48" s="201" t="s">
        <v>291</v>
      </c>
      <c r="Q48" t="s">
        <v>414</v>
      </c>
    </row>
    <row r="49" spans="2:17" ht="17">
      <c r="B49" s="204" t="s">
        <v>372</v>
      </c>
      <c r="C49" s="201" t="s">
        <v>373</v>
      </c>
      <c r="D49" s="201" t="s">
        <v>230</v>
      </c>
      <c r="E49" s="201">
        <v>0</v>
      </c>
      <c r="F49" s="201">
        <v>0</v>
      </c>
      <c r="G49" s="202">
        <v>1000</v>
      </c>
      <c r="H49" s="201">
        <v>454</v>
      </c>
      <c r="I49" s="202">
        <v>1000</v>
      </c>
      <c r="J49" s="201" t="s">
        <v>320</v>
      </c>
      <c r="K49" s="201" t="s">
        <v>303</v>
      </c>
      <c r="L49" s="203">
        <v>44499</v>
      </c>
      <c r="M49" s="201" t="s">
        <v>290</v>
      </c>
      <c r="N49" s="201" t="s">
        <v>304</v>
      </c>
    </row>
    <row r="50" spans="2:17" ht="17">
      <c r="B50" s="204" t="s">
        <v>374</v>
      </c>
      <c r="C50" s="201" t="s">
        <v>375</v>
      </c>
      <c r="D50" s="201" t="s">
        <v>231</v>
      </c>
      <c r="E50" s="201">
        <v>-9</v>
      </c>
      <c r="F50" s="201">
        <v>120</v>
      </c>
      <c r="G50" s="201">
        <v>271</v>
      </c>
      <c r="H50" s="202">
        <v>-1217</v>
      </c>
      <c r="I50" s="201">
        <v>400</v>
      </c>
      <c r="J50" s="201" t="s">
        <v>320</v>
      </c>
      <c r="K50" s="201" t="s">
        <v>303</v>
      </c>
      <c r="L50" s="203">
        <v>44502</v>
      </c>
      <c r="M50" s="201" t="s">
        <v>290</v>
      </c>
      <c r="N50" s="201" t="s">
        <v>304</v>
      </c>
      <c r="Q50" t="s">
        <v>404</v>
      </c>
    </row>
    <row r="51" spans="2:17" ht="17">
      <c r="B51" s="204" t="s">
        <v>376</v>
      </c>
      <c r="C51" s="201" t="s">
        <v>377</v>
      </c>
      <c r="D51" s="201" t="s">
        <v>232</v>
      </c>
      <c r="E51" s="201">
        <v>-15</v>
      </c>
      <c r="F51" s="201">
        <v>25</v>
      </c>
      <c r="G51" s="201">
        <v>960</v>
      </c>
      <c r="H51" s="201">
        <v>-40</v>
      </c>
      <c r="I51" s="202">
        <v>1000</v>
      </c>
      <c r="J51" s="201" t="s">
        <v>320</v>
      </c>
      <c r="K51" s="201" t="s">
        <v>303</v>
      </c>
      <c r="L51" s="203">
        <v>44502</v>
      </c>
      <c r="M51" s="201" t="s">
        <v>290</v>
      </c>
      <c r="N51" s="201" t="s">
        <v>304</v>
      </c>
      <c r="Q51" t="s">
        <v>400</v>
      </c>
    </row>
    <row r="52" spans="2:17" ht="17">
      <c r="B52" s="204" t="s">
        <v>378</v>
      </c>
      <c r="C52" s="201" t="s">
        <v>379</v>
      </c>
      <c r="D52" s="201" t="s">
        <v>258</v>
      </c>
      <c r="E52" s="201">
        <v>0</v>
      </c>
      <c r="F52" s="201">
        <v>0</v>
      </c>
      <c r="G52" s="202">
        <v>1000</v>
      </c>
      <c r="H52" s="201">
        <v>245</v>
      </c>
      <c r="I52" s="202">
        <v>1000</v>
      </c>
      <c r="J52" s="201" t="s">
        <v>320</v>
      </c>
      <c r="K52" s="201" t="s">
        <v>303</v>
      </c>
      <c r="L52" s="203">
        <v>44499</v>
      </c>
      <c r="M52" s="201" t="s">
        <v>290</v>
      </c>
      <c r="N52" s="201" t="s">
        <v>304</v>
      </c>
    </row>
    <row r="53" spans="2:17" ht="17">
      <c r="B53" s="204" t="s">
        <v>380</v>
      </c>
      <c r="C53" s="201" t="s">
        <v>381</v>
      </c>
      <c r="D53" s="201" t="s">
        <v>229</v>
      </c>
      <c r="E53" s="201">
        <v>0</v>
      </c>
      <c r="F53" s="201">
        <v>0</v>
      </c>
      <c r="G53" s="201">
        <v>500</v>
      </c>
      <c r="H53" s="201">
        <v>-155</v>
      </c>
      <c r="I53" s="201">
        <v>500</v>
      </c>
      <c r="J53" s="201" t="s">
        <v>320</v>
      </c>
      <c r="K53" s="201" t="s">
        <v>303</v>
      </c>
      <c r="L53" s="203">
        <v>44497</v>
      </c>
      <c r="M53" s="201" t="s">
        <v>290</v>
      </c>
      <c r="N53" s="201" t="s">
        <v>304</v>
      </c>
      <c r="Q53" t="s">
        <v>401</v>
      </c>
    </row>
    <row r="54" spans="2:17" ht="17">
      <c r="B54" s="204" t="s">
        <v>382</v>
      </c>
      <c r="C54" s="201" t="s">
        <v>383</v>
      </c>
      <c r="D54" s="201" t="s">
        <v>245</v>
      </c>
      <c r="E54" s="201">
        <v>517</v>
      </c>
      <c r="F54" s="202">
        <v>2636</v>
      </c>
      <c r="G54" s="202">
        <v>2381</v>
      </c>
      <c r="H54" s="202">
        <v>3755</v>
      </c>
      <c r="I54" s="202">
        <v>4500</v>
      </c>
      <c r="J54" s="201" t="s">
        <v>298</v>
      </c>
      <c r="K54" s="201" t="s">
        <v>298</v>
      </c>
      <c r="L54" s="203">
        <v>44502</v>
      </c>
      <c r="M54" s="201" t="s">
        <v>290</v>
      </c>
      <c r="N54" s="201" t="s">
        <v>304</v>
      </c>
      <c r="Q54" t="s">
        <v>402</v>
      </c>
    </row>
    <row r="55" spans="2:17" ht="17">
      <c r="B55" s="204" t="s">
        <v>384</v>
      </c>
      <c r="C55" s="201" t="s">
        <v>385</v>
      </c>
      <c r="D55" s="201" t="s">
        <v>247</v>
      </c>
      <c r="E55" s="201">
        <v>0</v>
      </c>
      <c r="F55" s="201">
        <v>10</v>
      </c>
      <c r="G55" s="201">
        <v>990</v>
      </c>
      <c r="H55" s="201">
        <v>-135</v>
      </c>
      <c r="I55" s="202">
        <v>1000</v>
      </c>
      <c r="J55" s="201" t="s">
        <v>320</v>
      </c>
      <c r="K55" s="201" t="s">
        <v>303</v>
      </c>
      <c r="L55" s="203">
        <v>44502</v>
      </c>
      <c r="M55" s="201" t="s">
        <v>290</v>
      </c>
      <c r="N55" s="201" t="s">
        <v>304</v>
      </c>
      <c r="Q55" t="s">
        <v>415</v>
      </c>
    </row>
    <row r="56" spans="2:17" ht="17">
      <c r="B56" s="204" t="s">
        <v>386</v>
      </c>
      <c r="C56" s="201" t="s">
        <v>387</v>
      </c>
      <c r="D56" s="201" t="s">
        <v>256</v>
      </c>
      <c r="E56" s="201">
        <v>-144</v>
      </c>
      <c r="F56" s="201">
        <v>420</v>
      </c>
      <c r="G56" s="201">
        <v>436</v>
      </c>
      <c r="H56" s="201">
        <v>-589</v>
      </c>
      <c r="I56" s="202">
        <v>1000</v>
      </c>
      <c r="J56" s="201" t="s">
        <v>320</v>
      </c>
      <c r="K56" s="201" t="s">
        <v>303</v>
      </c>
      <c r="L56" s="203">
        <v>44502</v>
      </c>
      <c r="M56" s="201" t="s">
        <v>290</v>
      </c>
      <c r="N56" s="201" t="s">
        <v>304</v>
      </c>
      <c r="Q56" t="s">
        <v>416</v>
      </c>
    </row>
    <row r="57" spans="2:17" ht="17">
      <c r="B57" s="204" t="s">
        <v>388</v>
      </c>
      <c r="C57" s="201" t="s">
        <v>302</v>
      </c>
      <c r="D57" s="201" t="s">
        <v>260</v>
      </c>
      <c r="E57" s="202">
        <v>-1200</v>
      </c>
      <c r="F57" s="201">
        <v>250</v>
      </c>
      <c r="G57" s="201">
        <v>550</v>
      </c>
      <c r="H57" s="202">
        <v>-3583</v>
      </c>
      <c r="I57" s="202">
        <v>2000</v>
      </c>
      <c r="J57" s="201" t="s">
        <v>298</v>
      </c>
      <c r="K57" s="201" t="s">
        <v>298</v>
      </c>
      <c r="L57" s="203">
        <v>44502</v>
      </c>
      <c r="M57" s="201" t="s">
        <v>290</v>
      </c>
      <c r="N57" s="201" t="s">
        <v>304</v>
      </c>
    </row>
    <row r="58" spans="2:17" ht="17">
      <c r="B58" s="204" t="s">
        <v>389</v>
      </c>
      <c r="C58" s="201" t="s">
        <v>390</v>
      </c>
      <c r="D58" s="201" t="s">
        <v>252</v>
      </c>
      <c r="E58" s="201">
        <v>-79</v>
      </c>
      <c r="F58" s="201">
        <v>0</v>
      </c>
      <c r="G58" s="201">
        <v>421</v>
      </c>
      <c r="H58" s="201">
        <v>-185</v>
      </c>
      <c r="I58" s="201">
        <v>500</v>
      </c>
      <c r="J58" s="201" t="s">
        <v>320</v>
      </c>
      <c r="K58" s="201" t="s">
        <v>303</v>
      </c>
      <c r="L58" s="203">
        <v>44501</v>
      </c>
      <c r="M58" s="201" t="s">
        <v>290</v>
      </c>
      <c r="N58" s="201" t="s">
        <v>304</v>
      </c>
      <c r="Q58" t="s">
        <v>404</v>
      </c>
    </row>
    <row r="59" spans="2:17" ht="17">
      <c r="B59" s="204" t="s">
        <v>391</v>
      </c>
      <c r="C59" s="201" t="s">
        <v>392</v>
      </c>
      <c r="D59" s="201" t="s">
        <v>254</v>
      </c>
      <c r="E59" s="201">
        <v>-350</v>
      </c>
      <c r="F59" s="201">
        <v>0</v>
      </c>
      <c r="G59" s="201">
        <v>150</v>
      </c>
      <c r="H59" s="201">
        <v>-134</v>
      </c>
      <c r="I59" s="201">
        <v>500</v>
      </c>
      <c r="J59" s="201" t="s">
        <v>320</v>
      </c>
      <c r="K59" s="201" t="s">
        <v>303</v>
      </c>
      <c r="L59" s="203">
        <v>44501</v>
      </c>
      <c r="M59" s="201" t="s">
        <v>290</v>
      </c>
      <c r="N59" s="201" t="s">
        <v>304</v>
      </c>
      <c r="Q59" t="s">
        <v>400</v>
      </c>
    </row>
    <row r="60" spans="2:17" ht="17">
      <c r="B60" s="204" t="s">
        <v>393</v>
      </c>
      <c r="C60" s="201" t="s">
        <v>394</v>
      </c>
      <c r="D60" s="201" t="s">
        <v>263</v>
      </c>
      <c r="E60" s="201">
        <v>0</v>
      </c>
      <c r="F60" s="201">
        <v>0</v>
      </c>
      <c r="G60" s="201">
        <v>750</v>
      </c>
      <c r="H60" s="201">
        <v>-111</v>
      </c>
      <c r="I60" s="201">
        <v>750</v>
      </c>
      <c r="J60" s="201" t="s">
        <v>320</v>
      </c>
      <c r="K60" s="201" t="s">
        <v>303</v>
      </c>
      <c r="L60" s="203">
        <v>44493</v>
      </c>
      <c r="M60" s="201" t="s">
        <v>290</v>
      </c>
      <c r="N60" s="201" t="s">
        <v>304</v>
      </c>
    </row>
    <row r="61" spans="2:17" ht="17">
      <c r="B61" s="204" t="s">
        <v>395</v>
      </c>
      <c r="C61" s="201" t="s">
        <v>396</v>
      </c>
      <c r="D61" s="201" t="s">
        <v>399</v>
      </c>
      <c r="E61" s="201">
        <v>0</v>
      </c>
      <c r="F61" s="201">
        <v>0</v>
      </c>
      <c r="G61" s="201">
        <v>750</v>
      </c>
      <c r="H61" s="201">
        <v>0</v>
      </c>
      <c r="I61" s="201">
        <v>750</v>
      </c>
      <c r="J61" s="201" t="s">
        <v>320</v>
      </c>
      <c r="K61" s="201" t="s">
        <v>303</v>
      </c>
      <c r="L61" s="201" t="s">
        <v>289</v>
      </c>
      <c r="M61" s="201" t="s">
        <v>290</v>
      </c>
      <c r="N61" s="201" t="s">
        <v>304</v>
      </c>
      <c r="Q61" t="s">
        <v>401</v>
      </c>
    </row>
    <row r="62" spans="2:17" ht="17">
      <c r="B62" s="204" t="s">
        <v>397</v>
      </c>
      <c r="C62" s="201" t="s">
        <v>365</v>
      </c>
      <c r="D62" s="201"/>
      <c r="E62" s="201">
        <v>0</v>
      </c>
      <c r="F62" s="201">
        <v>0</v>
      </c>
      <c r="G62" s="201">
        <v>500</v>
      </c>
      <c r="H62" s="201">
        <v>0</v>
      </c>
      <c r="I62" s="201">
        <v>500</v>
      </c>
      <c r="J62" s="201" t="s">
        <v>320</v>
      </c>
      <c r="K62" s="201" t="s">
        <v>303</v>
      </c>
      <c r="L62" s="201" t="s">
        <v>289</v>
      </c>
      <c r="M62" s="201" t="s">
        <v>290</v>
      </c>
      <c r="N62" s="201" t="s">
        <v>304</v>
      </c>
      <c r="Q62" t="s">
        <v>402</v>
      </c>
    </row>
    <row r="63" spans="2:17" ht="17">
      <c r="B63" s="204" t="s">
        <v>398</v>
      </c>
      <c r="C63" s="201" t="s">
        <v>365</v>
      </c>
      <c r="D63" s="201"/>
      <c r="E63" s="201">
        <v>0</v>
      </c>
      <c r="F63" s="201">
        <v>0</v>
      </c>
      <c r="G63" s="201">
        <v>500</v>
      </c>
      <c r="H63" s="201">
        <v>0</v>
      </c>
      <c r="I63" s="201">
        <v>500</v>
      </c>
      <c r="J63" s="201" t="s">
        <v>320</v>
      </c>
      <c r="K63" s="201" t="s">
        <v>303</v>
      </c>
      <c r="L63" s="201" t="s">
        <v>289</v>
      </c>
      <c r="M63" s="201" t="s">
        <v>290</v>
      </c>
      <c r="N63" s="201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60" t="s">
        <v>5</v>
      </c>
      <c r="C4" s="146" t="s">
        <v>135</v>
      </c>
      <c r="D4" s="147"/>
      <c r="E4" s="146" t="s">
        <v>137</v>
      </c>
      <c r="F4" s="362" t="s">
        <v>139</v>
      </c>
      <c r="G4" s="362">
        <v>-110</v>
      </c>
      <c r="H4" s="146" t="s">
        <v>140</v>
      </c>
      <c r="I4" s="364">
        <v>44459.832638888889</v>
      </c>
      <c r="K4" s="179" t="s">
        <v>40</v>
      </c>
      <c r="L4" s="180">
        <f t="shared" ref="L4:L12" si="0">SUMIF($B$4:$B$65,$K4,$G$4:$G$65)</f>
        <v>-415</v>
      </c>
    </row>
    <row r="5" spans="2:12" ht="17" thickBot="1">
      <c r="B5" s="361"/>
      <c r="C5" s="148">
        <v>44459.845138888886</v>
      </c>
      <c r="D5" s="149" t="s">
        <v>136</v>
      </c>
      <c r="E5" s="149" t="s">
        <v>138</v>
      </c>
      <c r="F5" s="363"/>
      <c r="G5" s="363"/>
      <c r="H5" s="149" t="s">
        <v>140</v>
      </c>
      <c r="I5" s="365"/>
      <c r="K5" s="175" t="s">
        <v>27</v>
      </c>
      <c r="L5" s="176">
        <f t="shared" si="0"/>
        <v>89.5</v>
      </c>
    </row>
    <row r="6" spans="2:12">
      <c r="B6" s="351" t="s">
        <v>17</v>
      </c>
      <c r="C6" s="150" t="s">
        <v>141</v>
      </c>
      <c r="D6" s="151"/>
      <c r="E6" s="150" t="s">
        <v>143</v>
      </c>
      <c r="F6" s="354" t="s">
        <v>148</v>
      </c>
      <c r="G6" s="354">
        <v>-50</v>
      </c>
      <c r="H6" s="150" t="s">
        <v>140</v>
      </c>
      <c r="I6" s="357">
        <v>44462.619444444441</v>
      </c>
      <c r="K6" s="175" t="s">
        <v>5</v>
      </c>
      <c r="L6" s="176">
        <f t="shared" si="0"/>
        <v>-110.5</v>
      </c>
    </row>
    <row r="7" spans="2:12">
      <c r="B7" s="352"/>
      <c r="C7" s="152">
        <v>44462.632638888892</v>
      </c>
      <c r="D7" s="153" t="s">
        <v>142</v>
      </c>
      <c r="E7" s="153" t="s">
        <v>144</v>
      </c>
      <c r="F7" s="355"/>
      <c r="G7" s="355"/>
      <c r="H7" s="153" t="s">
        <v>149</v>
      </c>
      <c r="I7" s="358"/>
      <c r="K7" s="175" t="s">
        <v>17</v>
      </c>
      <c r="L7" s="176">
        <f t="shared" si="0"/>
        <v>10.5</v>
      </c>
    </row>
    <row r="8" spans="2:12">
      <c r="B8" s="352"/>
      <c r="C8" s="152">
        <v>44462.652777777781</v>
      </c>
      <c r="D8" s="153" t="s">
        <v>142</v>
      </c>
      <c r="E8" s="153" t="s">
        <v>145</v>
      </c>
      <c r="F8" s="355"/>
      <c r="G8" s="355"/>
      <c r="H8" s="153" t="s">
        <v>140</v>
      </c>
      <c r="I8" s="358"/>
      <c r="K8" s="175" t="s">
        <v>203</v>
      </c>
      <c r="L8" s="176">
        <f t="shared" si="0"/>
        <v>0</v>
      </c>
    </row>
    <row r="9" spans="2:12">
      <c r="B9" s="352"/>
      <c r="C9" s="153"/>
      <c r="D9" s="153"/>
      <c r="E9" s="153" t="s">
        <v>146</v>
      </c>
      <c r="F9" s="355"/>
      <c r="G9" s="355"/>
      <c r="H9" s="153"/>
      <c r="I9" s="358"/>
      <c r="K9" s="175" t="s">
        <v>213</v>
      </c>
      <c r="L9" s="176">
        <f t="shared" si="0"/>
        <v>-50.4</v>
      </c>
    </row>
    <row r="10" spans="2:12" ht="17" thickBot="1">
      <c r="B10" s="353"/>
      <c r="C10" s="154"/>
      <c r="D10" s="154"/>
      <c r="E10" s="154" t="s">
        <v>147</v>
      </c>
      <c r="F10" s="356"/>
      <c r="G10" s="356"/>
      <c r="H10" s="154"/>
      <c r="I10" s="359"/>
      <c r="K10" s="175" t="s">
        <v>215</v>
      </c>
      <c r="L10" s="176">
        <f t="shared" si="0"/>
        <v>50</v>
      </c>
    </row>
    <row r="11" spans="2:12">
      <c r="B11" s="165" t="s">
        <v>212</v>
      </c>
      <c r="C11" s="146" t="s">
        <v>150</v>
      </c>
      <c r="D11" s="147"/>
      <c r="E11" s="146" t="s">
        <v>137</v>
      </c>
      <c r="F11" s="146" t="s">
        <v>152</v>
      </c>
      <c r="G11" s="146">
        <v>-252</v>
      </c>
      <c r="H11" s="146" t="s">
        <v>140</v>
      </c>
      <c r="I11" s="166">
        <v>44462.906944444447</v>
      </c>
      <c r="K11" s="175" t="s">
        <v>20</v>
      </c>
      <c r="L11" s="176">
        <f t="shared" si="0"/>
        <v>-60.1</v>
      </c>
    </row>
    <row r="12" spans="2:12" ht="17" thickBot="1">
      <c r="B12" s="167" t="s">
        <v>40</v>
      </c>
      <c r="C12" s="168">
        <v>44462.912499999999</v>
      </c>
      <c r="D12" s="169" t="s">
        <v>136</v>
      </c>
      <c r="E12" s="169" t="s">
        <v>151</v>
      </c>
      <c r="F12" s="169"/>
      <c r="G12" s="169">
        <f>$G$11/5</f>
        <v>-50.4</v>
      </c>
      <c r="H12" s="169" t="s">
        <v>140</v>
      </c>
      <c r="I12" s="170">
        <v>44462.906944444447</v>
      </c>
      <c r="K12" s="177" t="s">
        <v>214</v>
      </c>
      <c r="L12" s="178">
        <f t="shared" si="0"/>
        <v>0</v>
      </c>
    </row>
    <row r="13" spans="2:12" ht="17" thickBot="1">
      <c r="B13" s="167" t="s">
        <v>5</v>
      </c>
      <c r="C13" s="169"/>
      <c r="D13" s="171"/>
      <c r="E13" s="169"/>
      <c r="F13" s="169"/>
      <c r="G13" s="169">
        <f t="shared" ref="G13:G16" si="1">$G$11/5</f>
        <v>-50.4</v>
      </c>
      <c r="H13" s="169" t="s">
        <v>140</v>
      </c>
      <c r="I13" s="170">
        <v>44462.906944444447</v>
      </c>
      <c r="K13" s="181" t="s">
        <v>76</v>
      </c>
      <c r="L13" s="182">
        <f>SUM(L4:L12)</f>
        <v>-486</v>
      </c>
    </row>
    <row r="14" spans="2:12">
      <c r="B14" s="167" t="s">
        <v>27</v>
      </c>
      <c r="C14" s="169"/>
      <c r="D14" s="171"/>
      <c r="E14" s="169"/>
      <c r="F14" s="169"/>
      <c r="G14" s="169">
        <f t="shared" si="1"/>
        <v>-50.4</v>
      </c>
      <c r="H14" s="169" t="s">
        <v>140</v>
      </c>
      <c r="I14" s="170">
        <v>44462.906944444447</v>
      </c>
    </row>
    <row r="15" spans="2:12">
      <c r="B15" s="167" t="s">
        <v>17</v>
      </c>
      <c r="C15" s="169"/>
      <c r="D15" s="171"/>
      <c r="E15" s="169"/>
      <c r="F15" s="169"/>
      <c r="G15" s="169">
        <f t="shared" si="1"/>
        <v>-50.4</v>
      </c>
      <c r="H15" s="169" t="s">
        <v>140</v>
      </c>
      <c r="I15" s="170">
        <v>44462.906944444447</v>
      </c>
    </row>
    <row r="16" spans="2:12" ht="17" thickBot="1">
      <c r="B16" s="172" t="s">
        <v>213</v>
      </c>
      <c r="C16" s="173"/>
      <c r="D16" s="173"/>
      <c r="E16" s="149"/>
      <c r="F16" s="173"/>
      <c r="G16" s="149">
        <f t="shared" si="1"/>
        <v>-50.4</v>
      </c>
      <c r="H16" s="149" t="s">
        <v>140</v>
      </c>
      <c r="I16" s="174">
        <v>44462.906944444447</v>
      </c>
    </row>
    <row r="17" spans="2:9">
      <c r="B17" s="351" t="s">
        <v>17</v>
      </c>
      <c r="C17" s="150" t="s">
        <v>153</v>
      </c>
      <c r="D17" s="151"/>
      <c r="E17" s="150" t="s">
        <v>155</v>
      </c>
      <c r="F17" s="354" t="s">
        <v>158</v>
      </c>
      <c r="G17" s="354">
        <v>-31</v>
      </c>
      <c r="H17" s="150" t="s">
        <v>140</v>
      </c>
      <c r="I17" s="357">
        <v>44462.643055555556</v>
      </c>
    </row>
    <row r="18" spans="2:9">
      <c r="B18" s="352"/>
      <c r="C18" s="152">
        <v>44462.930555555555</v>
      </c>
      <c r="D18" s="153" t="s">
        <v>154</v>
      </c>
      <c r="E18" s="153" t="s">
        <v>156</v>
      </c>
      <c r="F18" s="355"/>
      <c r="G18" s="355"/>
      <c r="H18" s="153" t="s">
        <v>149</v>
      </c>
      <c r="I18" s="358"/>
    </row>
    <row r="19" spans="2:9" ht="17" thickBot="1">
      <c r="B19" s="353"/>
      <c r="C19" s="154"/>
      <c r="D19" s="154"/>
      <c r="E19" s="154" t="s">
        <v>157</v>
      </c>
      <c r="F19" s="356"/>
      <c r="G19" s="356"/>
      <c r="H19" s="154"/>
      <c r="I19" s="359"/>
    </row>
    <row r="20" spans="2:9">
      <c r="B20" s="360" t="s">
        <v>5</v>
      </c>
      <c r="C20" s="146" t="s">
        <v>159</v>
      </c>
      <c r="D20" s="147"/>
      <c r="E20" s="146" t="s">
        <v>155</v>
      </c>
      <c r="F20" s="362" t="s">
        <v>160</v>
      </c>
      <c r="G20" s="362">
        <v>-40</v>
      </c>
      <c r="H20" s="146" t="s">
        <v>140</v>
      </c>
      <c r="I20" s="364">
        <v>44462.643750000003</v>
      </c>
    </row>
    <row r="21" spans="2:9">
      <c r="B21" s="366"/>
      <c r="C21" s="168">
        <v>44462.930555555555</v>
      </c>
      <c r="D21" s="169" t="s">
        <v>154</v>
      </c>
      <c r="E21" s="169" t="s">
        <v>156</v>
      </c>
      <c r="F21" s="367"/>
      <c r="G21" s="367"/>
      <c r="H21" s="169" t="s">
        <v>149</v>
      </c>
      <c r="I21" s="368"/>
    </row>
    <row r="22" spans="2:9" ht="17" thickBot="1">
      <c r="B22" s="361"/>
      <c r="C22" s="149"/>
      <c r="D22" s="149"/>
      <c r="E22" s="149" t="s">
        <v>157</v>
      </c>
      <c r="F22" s="363"/>
      <c r="G22" s="363"/>
      <c r="H22" s="149"/>
      <c r="I22" s="365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60" t="s">
        <v>40</v>
      </c>
      <c r="C24" s="146" t="s">
        <v>163</v>
      </c>
      <c r="D24" s="147"/>
      <c r="E24" s="146" t="s">
        <v>137</v>
      </c>
      <c r="F24" s="362" t="s">
        <v>166</v>
      </c>
      <c r="G24" s="362">
        <v>-20</v>
      </c>
      <c r="H24" s="146" t="s">
        <v>140</v>
      </c>
      <c r="I24" s="364">
        <v>44463.495833333334</v>
      </c>
    </row>
    <row r="25" spans="2:9">
      <c r="B25" s="366"/>
      <c r="C25" s="168">
        <v>44463.597916666666</v>
      </c>
      <c r="D25" s="169" t="s">
        <v>142</v>
      </c>
      <c r="E25" s="169" t="s">
        <v>164</v>
      </c>
      <c r="F25" s="367"/>
      <c r="G25" s="367"/>
      <c r="H25" s="169" t="s">
        <v>140</v>
      </c>
      <c r="I25" s="368"/>
    </row>
    <row r="26" spans="2:9" ht="17" thickBot="1">
      <c r="B26" s="361"/>
      <c r="C26" s="149"/>
      <c r="D26" s="149"/>
      <c r="E26" s="149" t="s">
        <v>165</v>
      </c>
      <c r="F26" s="363"/>
      <c r="G26" s="363"/>
      <c r="H26" s="149"/>
      <c r="I26" s="365"/>
    </row>
    <row r="27" spans="2:9">
      <c r="B27" s="351" t="s">
        <v>17</v>
      </c>
      <c r="C27" s="150" t="s">
        <v>167</v>
      </c>
      <c r="D27" s="151"/>
      <c r="E27" s="150" t="s">
        <v>137</v>
      </c>
      <c r="F27" s="354" t="s">
        <v>170</v>
      </c>
      <c r="G27" s="354">
        <v>52</v>
      </c>
      <c r="H27" s="150" t="s">
        <v>171</v>
      </c>
      <c r="I27" s="357">
        <v>44463.520833333336</v>
      </c>
    </row>
    <row r="28" spans="2:9">
      <c r="B28" s="352"/>
      <c r="C28" s="152">
        <v>44463.597916666666</v>
      </c>
      <c r="D28" s="153" t="s">
        <v>142</v>
      </c>
      <c r="E28" s="153" t="s">
        <v>168</v>
      </c>
      <c r="F28" s="355"/>
      <c r="G28" s="355"/>
      <c r="H28" s="153" t="s">
        <v>171</v>
      </c>
      <c r="I28" s="358"/>
    </row>
    <row r="29" spans="2:9" ht="17" thickBot="1">
      <c r="B29" s="353"/>
      <c r="C29" s="154"/>
      <c r="D29" s="154"/>
      <c r="E29" s="154" t="s">
        <v>169</v>
      </c>
      <c r="F29" s="356"/>
      <c r="G29" s="356"/>
      <c r="H29" s="154"/>
      <c r="I29" s="359"/>
    </row>
    <row r="30" spans="2:9">
      <c r="B30" s="165" t="s">
        <v>212</v>
      </c>
      <c r="C30" s="146" t="s">
        <v>172</v>
      </c>
      <c r="D30" s="147"/>
      <c r="E30" s="146" t="s">
        <v>137</v>
      </c>
      <c r="F30" s="146" t="s">
        <v>174</v>
      </c>
      <c r="G30" s="146">
        <v>250</v>
      </c>
      <c r="H30" s="146" t="s">
        <v>171</v>
      </c>
      <c r="I30" s="166">
        <v>44463.521527777775</v>
      </c>
    </row>
    <row r="31" spans="2:9">
      <c r="B31" s="167" t="s">
        <v>5</v>
      </c>
      <c r="C31" s="168">
        <v>44463.597916666666</v>
      </c>
      <c r="D31" s="169" t="s">
        <v>142</v>
      </c>
      <c r="E31" s="169" t="s">
        <v>173</v>
      </c>
      <c r="F31" s="169"/>
      <c r="G31" s="169">
        <f>$G$30/5</f>
        <v>50</v>
      </c>
      <c r="H31" s="169" t="s">
        <v>171</v>
      </c>
      <c r="I31" s="170">
        <v>44463.521527777775</v>
      </c>
    </row>
    <row r="32" spans="2:9">
      <c r="B32" s="167" t="s">
        <v>17</v>
      </c>
      <c r="C32" s="168"/>
      <c r="D32" s="169"/>
      <c r="E32" s="169" t="s">
        <v>169</v>
      </c>
      <c r="F32" s="169"/>
      <c r="G32" s="169">
        <f t="shared" ref="G32:G35" si="2">$G$30/5</f>
        <v>50</v>
      </c>
      <c r="H32" s="169" t="s">
        <v>171</v>
      </c>
      <c r="I32" s="170">
        <v>44463.521527777775</v>
      </c>
    </row>
    <row r="33" spans="2:9">
      <c r="B33" s="167" t="s">
        <v>27</v>
      </c>
      <c r="C33" s="168"/>
      <c r="D33" s="169"/>
      <c r="E33" s="169"/>
      <c r="F33" s="169"/>
      <c r="G33" s="169">
        <f t="shared" si="2"/>
        <v>50</v>
      </c>
      <c r="H33" s="169" t="s">
        <v>171</v>
      </c>
      <c r="I33" s="170">
        <v>44463.521527777775</v>
      </c>
    </row>
    <row r="34" spans="2:9">
      <c r="B34" s="167" t="s">
        <v>215</v>
      </c>
      <c r="C34" s="168"/>
      <c r="D34" s="169"/>
      <c r="E34" s="169"/>
      <c r="F34" s="169"/>
      <c r="G34" s="169">
        <f t="shared" si="2"/>
        <v>50</v>
      </c>
      <c r="H34" s="169" t="s">
        <v>171</v>
      </c>
      <c r="I34" s="170">
        <v>44463.521527777775</v>
      </c>
    </row>
    <row r="35" spans="2:9" ht="17" thickBot="1">
      <c r="B35" s="172" t="s">
        <v>20</v>
      </c>
      <c r="C35" s="149"/>
      <c r="D35" s="149"/>
      <c r="E35" s="173"/>
      <c r="F35" s="149"/>
      <c r="G35" s="149">
        <f t="shared" si="2"/>
        <v>50</v>
      </c>
      <c r="H35" s="149" t="s">
        <v>171</v>
      </c>
      <c r="I35" s="174">
        <v>44463.521527777775</v>
      </c>
    </row>
    <row r="36" spans="2:9">
      <c r="B36" s="351" t="s">
        <v>40</v>
      </c>
      <c r="C36" s="150" t="s">
        <v>175</v>
      </c>
      <c r="D36" s="151"/>
      <c r="E36" s="150" t="s">
        <v>137</v>
      </c>
      <c r="F36" s="354" t="s">
        <v>177</v>
      </c>
      <c r="G36" s="354">
        <v>43</v>
      </c>
      <c r="H36" s="150" t="s">
        <v>171</v>
      </c>
      <c r="I36" s="357">
        <v>44463.568055555559</v>
      </c>
    </row>
    <row r="37" spans="2:9">
      <c r="B37" s="352"/>
      <c r="C37" s="152">
        <v>44463.597916666666</v>
      </c>
      <c r="D37" s="153" t="s">
        <v>142</v>
      </c>
      <c r="E37" s="153" t="s">
        <v>176</v>
      </c>
      <c r="F37" s="355"/>
      <c r="G37" s="355"/>
      <c r="H37" s="153" t="s">
        <v>171</v>
      </c>
      <c r="I37" s="358"/>
    </row>
    <row r="38" spans="2:9" ht="17" thickBot="1">
      <c r="B38" s="353"/>
      <c r="C38" s="154"/>
      <c r="D38" s="154"/>
      <c r="E38" s="154" t="s">
        <v>169</v>
      </c>
      <c r="F38" s="356"/>
      <c r="G38" s="356"/>
      <c r="H38" s="154"/>
      <c r="I38" s="359"/>
    </row>
    <row r="39" spans="2:9">
      <c r="B39" s="165" t="s">
        <v>212</v>
      </c>
      <c r="C39" s="146" t="s">
        <v>178</v>
      </c>
      <c r="D39" s="147"/>
      <c r="E39" s="146" t="s">
        <v>137</v>
      </c>
      <c r="F39" s="146" t="s">
        <v>181</v>
      </c>
      <c r="G39" s="146">
        <v>350</v>
      </c>
      <c r="H39" s="146" t="s">
        <v>171</v>
      </c>
      <c r="I39" s="166">
        <v>44463.700694444444</v>
      </c>
    </row>
    <row r="40" spans="2:9">
      <c r="B40" s="167" t="s">
        <v>40</v>
      </c>
      <c r="C40" s="168">
        <v>44463.795138888891</v>
      </c>
      <c r="D40" s="169" t="s">
        <v>179</v>
      </c>
      <c r="E40" s="169" t="s">
        <v>180</v>
      </c>
      <c r="F40" s="169"/>
      <c r="G40" s="169">
        <f>$G$39/4</f>
        <v>87.5</v>
      </c>
      <c r="H40" s="169" t="s">
        <v>171</v>
      </c>
      <c r="I40" s="170">
        <v>44463.700694444444</v>
      </c>
    </row>
    <row r="41" spans="2:9">
      <c r="B41" s="167" t="s">
        <v>27</v>
      </c>
      <c r="C41" s="169"/>
      <c r="D41" s="171"/>
      <c r="E41" s="169"/>
      <c r="F41" s="169"/>
      <c r="G41" s="169">
        <f t="shared" ref="G41:G43" si="3">$G$39/4</f>
        <v>87.5</v>
      </c>
      <c r="H41" s="169" t="s">
        <v>171</v>
      </c>
      <c r="I41" s="170">
        <v>44463.700694444444</v>
      </c>
    </row>
    <row r="42" spans="2:9">
      <c r="B42" s="167" t="s">
        <v>5</v>
      </c>
      <c r="C42" s="169"/>
      <c r="D42" s="171"/>
      <c r="E42" s="169"/>
      <c r="F42" s="169"/>
      <c r="G42" s="169">
        <f t="shared" si="3"/>
        <v>87.5</v>
      </c>
      <c r="H42" s="169" t="s">
        <v>171</v>
      </c>
      <c r="I42" s="170">
        <v>44463.700694444444</v>
      </c>
    </row>
    <row r="43" spans="2:9" ht="17" thickBot="1">
      <c r="B43" s="167" t="s">
        <v>17</v>
      </c>
      <c r="C43" s="169"/>
      <c r="D43" s="171"/>
      <c r="E43" s="169"/>
      <c r="F43" s="169"/>
      <c r="G43" s="169">
        <f t="shared" si="3"/>
        <v>87.5</v>
      </c>
      <c r="H43" s="169" t="s">
        <v>171</v>
      </c>
      <c r="I43" s="170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0" t="s">
        <v>174</v>
      </c>
      <c r="G44" s="150">
        <v>250</v>
      </c>
      <c r="H44" s="150" t="s">
        <v>171</v>
      </c>
      <c r="I44" s="159">
        <v>44464.444444444445</v>
      </c>
    </row>
    <row r="45" spans="2:9">
      <c r="B45" s="160" t="s">
        <v>40</v>
      </c>
      <c r="C45" s="152">
        <v>44464.503472222219</v>
      </c>
      <c r="D45" s="153" t="s">
        <v>179</v>
      </c>
      <c r="E45" s="153" t="s">
        <v>183</v>
      </c>
      <c r="F45" s="153"/>
      <c r="G45" s="153">
        <f>$G$44/4</f>
        <v>62.5</v>
      </c>
      <c r="H45" s="153" t="s">
        <v>171</v>
      </c>
      <c r="I45" s="161">
        <v>44464.444444444445</v>
      </c>
    </row>
    <row r="46" spans="2:9">
      <c r="B46" s="160" t="s">
        <v>27</v>
      </c>
      <c r="C46" s="153"/>
      <c r="D46" s="162"/>
      <c r="E46" s="153"/>
      <c r="F46" s="153"/>
      <c r="G46" s="153">
        <f>$G$44/4</f>
        <v>62.5</v>
      </c>
      <c r="H46" s="153" t="s">
        <v>171</v>
      </c>
      <c r="I46" s="161">
        <v>44464.444444444445</v>
      </c>
    </row>
    <row r="47" spans="2:9">
      <c r="B47" s="160" t="s">
        <v>5</v>
      </c>
      <c r="C47" s="153"/>
      <c r="D47" s="162"/>
      <c r="E47" s="153"/>
      <c r="F47" s="153"/>
      <c r="G47" s="153">
        <f>$G$44/4</f>
        <v>62.5</v>
      </c>
      <c r="H47" s="153" t="s">
        <v>171</v>
      </c>
      <c r="I47" s="161">
        <v>44464.444444444445</v>
      </c>
    </row>
    <row r="48" spans="2:9" ht="17" thickBot="1">
      <c r="B48" s="160" t="s">
        <v>17</v>
      </c>
      <c r="C48" s="153"/>
      <c r="D48" s="162"/>
      <c r="E48" s="153"/>
      <c r="F48" s="153"/>
      <c r="G48" s="153">
        <f>$G$44/4</f>
        <v>62.5</v>
      </c>
      <c r="H48" s="153" t="s">
        <v>171</v>
      </c>
      <c r="I48" s="161">
        <v>44464.444444444445</v>
      </c>
    </row>
    <row r="49" spans="2:9">
      <c r="B49" s="165" t="s">
        <v>212</v>
      </c>
      <c r="C49" s="146" t="s">
        <v>184</v>
      </c>
      <c r="D49" s="147"/>
      <c r="E49" s="146" t="s">
        <v>137</v>
      </c>
      <c r="F49" s="146" t="s">
        <v>187</v>
      </c>
      <c r="G49" s="146">
        <v>-263</v>
      </c>
      <c r="H49" s="146" t="s">
        <v>140</v>
      </c>
      <c r="I49" s="166">
        <v>44464.439583333333</v>
      </c>
    </row>
    <row r="50" spans="2:9">
      <c r="B50" s="167" t="s">
        <v>40</v>
      </c>
      <c r="C50" s="168">
        <v>44464.504166666666</v>
      </c>
      <c r="D50" s="169" t="s">
        <v>179</v>
      </c>
      <c r="E50" s="169" t="s">
        <v>185</v>
      </c>
      <c r="F50" s="169"/>
      <c r="G50" s="169">
        <f>$G$49/5</f>
        <v>-52.6</v>
      </c>
      <c r="H50" s="169" t="s">
        <v>140</v>
      </c>
      <c r="I50" s="170">
        <v>44464.439583333333</v>
      </c>
    </row>
    <row r="51" spans="2:9">
      <c r="B51" s="167" t="s">
        <v>27</v>
      </c>
      <c r="C51" s="168"/>
      <c r="D51" s="169"/>
      <c r="E51" s="169" t="s">
        <v>186</v>
      </c>
      <c r="F51" s="169"/>
      <c r="G51" s="169">
        <f t="shared" ref="G51:G54" si="4">$G$49/5</f>
        <v>-52.6</v>
      </c>
      <c r="H51" s="169" t="s">
        <v>140</v>
      </c>
      <c r="I51" s="170">
        <v>44464.439583333333</v>
      </c>
    </row>
    <row r="52" spans="2:9">
      <c r="B52" s="167" t="s">
        <v>5</v>
      </c>
      <c r="C52" s="168"/>
      <c r="D52" s="169"/>
      <c r="E52" s="169"/>
      <c r="F52" s="169"/>
      <c r="G52" s="169">
        <f t="shared" si="4"/>
        <v>-52.6</v>
      </c>
      <c r="H52" s="169" t="s">
        <v>140</v>
      </c>
      <c r="I52" s="170">
        <v>44464.439583333333</v>
      </c>
    </row>
    <row r="53" spans="2:9">
      <c r="B53" s="167" t="s">
        <v>17</v>
      </c>
      <c r="C53" s="168"/>
      <c r="D53" s="169"/>
      <c r="E53" s="169"/>
      <c r="F53" s="169"/>
      <c r="G53" s="169">
        <f t="shared" si="4"/>
        <v>-52.6</v>
      </c>
      <c r="H53" s="169" t="s">
        <v>140</v>
      </c>
      <c r="I53" s="170">
        <v>44464.439583333333</v>
      </c>
    </row>
    <row r="54" spans="2:9" ht="17" thickBot="1">
      <c r="B54" s="172" t="s">
        <v>20</v>
      </c>
      <c r="C54" s="149"/>
      <c r="D54" s="149"/>
      <c r="E54" s="173"/>
      <c r="F54" s="149"/>
      <c r="G54" s="149">
        <f t="shared" si="4"/>
        <v>-52.6</v>
      </c>
      <c r="H54" s="149" t="s">
        <v>140</v>
      </c>
      <c r="I54" s="174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0" t="s">
        <v>190</v>
      </c>
      <c r="G55" s="150">
        <v>-230</v>
      </c>
      <c r="H55" s="150" t="s">
        <v>140</v>
      </c>
      <c r="I55" s="159">
        <v>44464.572916666664</v>
      </c>
    </row>
    <row r="56" spans="2:9">
      <c r="B56" s="160" t="s">
        <v>5</v>
      </c>
      <c r="C56" s="152">
        <v>44464.584027777775</v>
      </c>
      <c r="D56" s="162" t="s">
        <v>179</v>
      </c>
      <c r="E56" s="153" t="s">
        <v>189</v>
      </c>
      <c r="F56" s="153"/>
      <c r="G56" s="153">
        <f>$G$55/4</f>
        <v>-57.5</v>
      </c>
      <c r="H56" s="153" t="s">
        <v>140</v>
      </c>
      <c r="I56" s="161">
        <v>44464.572916666664</v>
      </c>
    </row>
    <row r="57" spans="2:9">
      <c r="B57" s="160" t="s">
        <v>27</v>
      </c>
      <c r="C57" s="153"/>
      <c r="D57" s="162"/>
      <c r="E57" s="153"/>
      <c r="F57" s="153"/>
      <c r="G57" s="153">
        <f t="shared" ref="G57:G59" si="5">$G$55/4</f>
        <v>-57.5</v>
      </c>
      <c r="H57" s="153" t="s">
        <v>140</v>
      </c>
      <c r="I57" s="161">
        <v>44464.572916666664</v>
      </c>
    </row>
    <row r="58" spans="2:9">
      <c r="B58" s="160" t="s">
        <v>20</v>
      </c>
      <c r="C58" s="153"/>
      <c r="D58" s="162"/>
      <c r="E58" s="153"/>
      <c r="F58" s="153"/>
      <c r="G58" s="153">
        <f t="shared" si="5"/>
        <v>-57.5</v>
      </c>
      <c r="H58" s="153" t="s">
        <v>140</v>
      </c>
      <c r="I58" s="161">
        <v>44464.572916666664</v>
      </c>
    </row>
    <row r="59" spans="2:9" ht="17" thickBot="1">
      <c r="B59" s="163" t="s">
        <v>17</v>
      </c>
      <c r="C59" s="164"/>
      <c r="D59" s="154"/>
      <c r="E59" s="154"/>
      <c r="F59" s="154"/>
      <c r="G59" s="153">
        <f t="shared" si="5"/>
        <v>-57.5</v>
      </c>
      <c r="H59" s="153" t="s">
        <v>140</v>
      </c>
      <c r="I59" s="161">
        <v>44464.572916666664</v>
      </c>
    </row>
    <row r="60" spans="2:9">
      <c r="B60" s="360" t="s">
        <v>27</v>
      </c>
      <c r="C60" s="146" t="s">
        <v>191</v>
      </c>
      <c r="D60" s="147"/>
      <c r="E60" s="146" t="s">
        <v>137</v>
      </c>
      <c r="F60" s="362" t="s">
        <v>193</v>
      </c>
      <c r="G60" s="362">
        <v>50</v>
      </c>
      <c r="H60" s="146" t="s">
        <v>171</v>
      </c>
      <c r="I60" s="364">
        <v>44464.740277777775</v>
      </c>
    </row>
    <row r="61" spans="2:9" ht="17" thickBot="1">
      <c r="B61" s="361"/>
      <c r="C61" s="148">
        <v>44464.815972222219</v>
      </c>
      <c r="D61" s="149" t="s">
        <v>179</v>
      </c>
      <c r="E61" s="149" t="s">
        <v>192</v>
      </c>
      <c r="F61" s="363"/>
      <c r="G61" s="363"/>
      <c r="H61" s="149" t="s">
        <v>171</v>
      </c>
      <c r="I61" s="365"/>
    </row>
    <row r="62" spans="2:9">
      <c r="B62" s="351" t="s">
        <v>40</v>
      </c>
      <c r="C62" s="150" t="s">
        <v>194</v>
      </c>
      <c r="D62" s="151"/>
      <c r="E62" s="150" t="s">
        <v>195</v>
      </c>
      <c r="F62" s="354" t="s">
        <v>199</v>
      </c>
      <c r="G62" s="354">
        <v>-260</v>
      </c>
      <c r="H62" s="150" t="s">
        <v>140</v>
      </c>
      <c r="I62" s="357">
        <v>44460.601388888892</v>
      </c>
    </row>
    <row r="63" spans="2:9">
      <c r="B63" s="352"/>
      <c r="C63" s="152">
        <v>44464.934027777781</v>
      </c>
      <c r="D63" s="153" t="s">
        <v>179</v>
      </c>
      <c r="E63" s="153" t="s">
        <v>196</v>
      </c>
      <c r="F63" s="355"/>
      <c r="G63" s="355"/>
      <c r="H63" s="153" t="s">
        <v>140</v>
      </c>
      <c r="I63" s="358"/>
    </row>
    <row r="64" spans="2:9">
      <c r="B64" s="352"/>
      <c r="C64" s="152">
        <v>44464.940972222219</v>
      </c>
      <c r="D64" s="153" t="s">
        <v>179</v>
      </c>
      <c r="E64" s="153" t="s">
        <v>197</v>
      </c>
      <c r="F64" s="355"/>
      <c r="G64" s="355"/>
      <c r="H64" s="153" t="s">
        <v>149</v>
      </c>
      <c r="I64" s="358"/>
    </row>
    <row r="65" spans="2:9" ht="17" thickBot="1">
      <c r="B65" s="353"/>
      <c r="C65" s="164">
        <v>44464.815972222219</v>
      </c>
      <c r="D65" s="154" t="s">
        <v>179</v>
      </c>
      <c r="E65" s="154" t="s">
        <v>198</v>
      </c>
      <c r="F65" s="356"/>
      <c r="G65" s="356"/>
      <c r="H65" s="154" t="s">
        <v>171</v>
      </c>
      <c r="I65" s="359"/>
    </row>
    <row r="66" spans="2:9" ht="17" thickBot="1">
      <c r="B66" s="183" t="s">
        <v>200</v>
      </c>
      <c r="C66" s="184"/>
      <c r="D66" s="184" t="s">
        <v>201</v>
      </c>
      <c r="E66" s="184" t="s">
        <v>202</v>
      </c>
      <c r="F66" s="184"/>
      <c r="G66" s="184">
        <v>486</v>
      </c>
      <c r="H66" s="184"/>
      <c r="I66" s="185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79</vt:i4>
      </vt:variant>
    </vt:vector>
  </HeadingPairs>
  <TitlesOfParts>
    <vt:vector size="79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9.5.2022</vt:lpstr>
      <vt:lpstr>9.12.2022</vt:lpstr>
      <vt:lpstr>9.19.2022</vt:lpstr>
      <vt:lpstr>9.26.2022</vt:lpstr>
      <vt:lpstr>10.3.2022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2022-10-14T13:34:49Z</dcterms:modified>
</cp:coreProperties>
</file>